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<sst xmlns="http://schemas.openxmlformats.org/spreadsheetml/2006/main" count="397" uniqueCount="178">
  <si>
    <t>ОТЧЕТ ОБ ИСПОЛНЕНИИ БЮДЖЕТА</t>
  </si>
  <si>
    <t>КОДЫ</t>
  </si>
  <si>
    <t xml:space="preserve">Форма по ОКУД </t>
  </si>
  <si>
    <t>0503117</t>
  </si>
  <si>
    <t>на 1 марта 2015 г.</t>
  </si>
  <si>
    <t xml:space="preserve">Дата </t>
  </si>
  <si>
    <t>Наименование финансового органа</t>
  </si>
  <si>
    <t>Администрация поселка Тазовский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</si>
  <si>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</si>
  <si>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</si>
  <si>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</si>
  <si>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</si>
  <si>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</si>
  <si>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</si>
  <si>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</si>
  <si>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</si>
  <si>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</si>
  <si>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</si>
  <si>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</si>
  <si>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</si>
  <si>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</si>
  <si>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</si>
  <si>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</si>
  <si>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</si>
  <si>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</si>
  <si>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</si>
  <si>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</si>
  <si>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</si>
  <si>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</si>
  <si>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</si>
  <si>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</si>
  <si>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</si>
  <si>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</si>
  <si>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</si>
  <si>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</si>
  <si>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</si>
  <si>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</si>
  <si>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</si>
  <si>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</si>
  <si>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</si>
  <si>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</si>
  <si>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</si>
  <si>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</si>
  <si>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</si>
  <si>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</si>
  <si>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</si>
  <si>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</si>
  <si>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</si>
  <si>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</si>
  <si>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</si>
  <si>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</si>
  <si>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</si>
  <si>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182 10601030 01 0000 110</t>
  </si>
  <si>
    <t>-</t>
  </si>
  <si>
    <t>182 10601030 10 0000 110</t>
  </si>
  <si>
    <t>182 10606033 10 0000 110</t>
  </si>
  <si>
    <t>182 10606043 10 0000 110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</si>
  <si>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</si>
  <si>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951 10807175 01 0000 110</t>
  </si>
  <si>
    <t>951 11105035 10 0000 120</t>
  </si>
  <si>
    <t>Доходы от сдачи в аренду имущества, составляющего казну муниципальных районов (за исключением земельных участков)</t>
  </si>
  <si>
    <t>951 11105075 10 0000 120</t>
  </si>
  <si>
    <t>Невыясненные поступления, зачисляемые в бюджеты сельских поселений</t>
  </si>
  <si>
    <t>951 11701050 10 0000 180</t>
  </si>
  <si>
    <t>Дотации на выравнивание бюджетной обеспеченности</t>
  </si>
  <si>
    <t>951 20201001 10 0000 151</t>
  </si>
  <si>
    <t>Дотации бюджетам на поддержку мер по обеспечению сбалансированности бюджетов</t>
  </si>
  <si>
    <t>951 20201003 10 0000 151</t>
  </si>
  <si>
    <t>Субвенции местным бюджетам на выполнение передаваемых полномочий субъектов Российской Федерации</t>
  </si>
  <si>
    <t>951 20203024 10 0000 151</t>
  </si>
  <si>
    <t>Прочие межбюджетные трансферты, передаваемые бюджетам</t>
  </si>
  <si>
    <t>951 20204999 10 0000 151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</si>
  <si>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</si>
  <si>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</si>
  <si>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</si>
  <si>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</si>
  <si>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</si>
  <si>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</si>
  <si>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</si>
  <si>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951 0102 20Ц1101 121 211</t>
  </si>
  <si>
    <t>Начисления на выплаты по оплате труда</t>
  </si>
  <si>
    <t>951 0102 20Ц1101 121 213</t>
  </si>
  <si>
    <t>951 0104 20Ц1104 121 211</t>
  </si>
  <si>
    <t>951 0104 20Ц1104 121 213</t>
  </si>
  <si>
    <t>Прочие выплаты</t>
  </si>
  <si>
    <t>951 0104 20Ц1104 122 212</t>
  </si>
  <si>
    <t>Транспортные услуги</t>
  </si>
  <si>
    <t>951 0104 20Ц1104 122 222</t>
  </si>
  <si>
    <t>Прочие работы, услуги</t>
  </si>
  <si>
    <t>951 0104 20Ц1104 122 226</t>
  </si>
  <si>
    <t>Услуги связи</t>
  </si>
  <si>
    <t>951 0104 20Ц1104 242 221</t>
  </si>
  <si>
    <t>951 0104 20Ц1104 242 226</t>
  </si>
  <si>
    <t>951 0104 20Ц1104 244 222</t>
  </si>
  <si>
    <t>Коммунальные услуги</t>
  </si>
  <si>
    <t>951 0104 20Ц1104 244 223</t>
  </si>
  <si>
    <t>Работы, услуги по содержанию имущества</t>
  </si>
  <si>
    <t>951 0104 20Ц1104 244 225</t>
  </si>
  <si>
    <t>951 0104 20Ц1104 244 226</t>
  </si>
  <si>
    <t>Прочие расходы</t>
  </si>
  <si>
    <t>951 0104 20Ц1104 244 290</t>
  </si>
  <si>
    <t>Увеличение стоимости материальных запасов</t>
  </si>
  <si>
    <t>951 0104 20Ц1104 244 340</t>
  </si>
  <si>
    <t>951 0104 20Ц1104 852 290</t>
  </si>
  <si>
    <t>Перечисления другим бюджетам бюджетной системы Российской Федерации</t>
  </si>
  <si>
    <t>951 0106 9891104 540 251</t>
  </si>
  <si>
    <t>951 0111 9899007 870 290</t>
  </si>
  <si>
    <t>951 0113 2019115 122 212</t>
  </si>
  <si>
    <t>951 0113 2019115 244 226</t>
  </si>
  <si>
    <t>951 0113 2027301 244 221</t>
  </si>
  <si>
    <t>951 0113 2027301 244 340</t>
  </si>
  <si>
    <t>951 0113 2038004 244 226</t>
  </si>
  <si>
    <t>951 0113 2038004 851 290</t>
  </si>
  <si>
    <t>951 0113 2049004 244 226</t>
  </si>
  <si>
    <t>Арендная плата за пользование имуществом</t>
  </si>
  <si>
    <t>951 0314 2218010 244 224</t>
  </si>
  <si>
    <t>951 0408 2236031 244 222</t>
  </si>
  <si>
    <t>951 0409 2246070 244 225</t>
  </si>
  <si>
    <t>951 0409 2256052 244 225</t>
  </si>
  <si>
    <t>951 0409 2256053 244 225</t>
  </si>
  <si>
    <t>951 0409 2256054 243 225</t>
  </si>
  <si>
    <t>951 0409 2257145 244 225</t>
  </si>
  <si>
    <t>Безвозмездные перечисления организациям, за исключением государственных и муниципальных организаций</t>
  </si>
  <si>
    <t>951 0501 2306400 810 242</t>
  </si>
  <si>
    <t>Увеличение стоимости основных средств</t>
  </si>
  <si>
    <t>951 0501 2316371 412 310</t>
  </si>
  <si>
    <t>951 0501 2326400 244 225</t>
  </si>
  <si>
    <t>951 0501 2326400 810 242</t>
  </si>
  <si>
    <t>951 0501 2416137 810 242</t>
  </si>
  <si>
    <t>951 0501 2417147 810 242</t>
  </si>
  <si>
    <t>951 0502 2436132 810 242</t>
  </si>
  <si>
    <t>951 0502 2437132 810 242</t>
  </si>
  <si>
    <t>951 0503 2446134 244 222</t>
  </si>
  <si>
    <t>951 0503 2446134 244 223</t>
  </si>
  <si>
    <t>951 0503 2446134 244 225</t>
  </si>
  <si>
    <t>951 0503 2446134 244 226</t>
  </si>
  <si>
    <t>951 0503 2446134 244 290</t>
  </si>
  <si>
    <t>951 0503 2446134 244 310</t>
  </si>
  <si>
    <t>951 0503 2446134 244 340</t>
  </si>
  <si>
    <t>951 0503 2447134 244 223</t>
  </si>
  <si>
    <t>951 0503 2447134 244 225</t>
  </si>
  <si>
    <t>951 0503 2447134 244 310</t>
  </si>
  <si>
    <t>951 0801 2111300 540 251</t>
  </si>
  <si>
    <t>951 0801 2111304 540 251</t>
  </si>
  <si>
    <t>951 0801 2111305 540 251</t>
  </si>
  <si>
    <t>951 0801 2118801 540 251</t>
  </si>
  <si>
    <t>951 0801 2118802 540 251</t>
  </si>
  <si>
    <t>Пособия по социальной помощи населению</t>
  </si>
  <si>
    <t>951 1003 9898016 360 262</t>
  </si>
  <si>
    <t>951 1101 2121300 540 251</t>
  </si>
  <si>
    <t>951 1101 2121309 540 251</t>
  </si>
  <si>
    <t>951 1101 2128301 540 251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</si>
  <si>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</si>
  <si>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</si>
  <si>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</si>
  <si>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</si>
  <si>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</si>
  <si>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</si>
  <si>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</si>
  <si>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</si>
  <si>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</si>
  <si>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</si>
  <si>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</si>
  <si>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</si>
  <si>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</si>
  <si>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</si>
  <si>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</si>
  <si>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</si>
  <si>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951 01050201 10 0000 510</t>
  </si>
  <si>
    <t xml:space="preserve">     уменьшение остатков средств</t>
  </si>
  <si>
    <t>720</t>
  </si>
  <si>
    <t>951 01050201 10 0000 610</t>
  </si>
  <si>
    <t xml:space="preserve">   4 марта 2015 г.   </t>
  </si>
  <si>
    <t>Форма 0503117 с.1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</si>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</sst>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78">
      <selection activeCell="S105" sqref="S10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42064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10</v>
      </c>
    </row>
    <row r="7" spans="1:15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4" t="s">
        <v>18</v>
      </c>
      <c r="L8" s="4"/>
      <c r="M8" s="4"/>
      <c r="N8" s="4"/>
      <c r="O8" s="11" t="s">
        <v>19</v>
      </c>
    </row>
    <row r="9" spans="1:15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21</v>
      </c>
      <c r="B10" s="13"/>
      <c r="C10" s="13"/>
      <c r="D10" s="13"/>
      <c r="E10" s="13"/>
      <c r="F10" s="13"/>
      <c r="G10" s="14" t="s">
        <v>22</v>
      </c>
      <c r="H10" s="14" t="s">
        <v>23</v>
      </c>
      <c r="I10" s="15" t="s">
        <v>24</v>
      </c>
      <c r="J10" s="16" t="s">
        <v>25</v>
      </c>
      <c r="K10" s="16"/>
      <c r="L10" s="16"/>
      <c r="M10" s="16"/>
      <c r="N10" s="17" t="s">
        <v>26</v>
      </c>
      <c r="O10" s="17"/>
    </row>
    <row r="11" spans="1:15" s="1" customFormat="1" ht="12.75" customHeight="1">
      <c r="A11" s="18" t="s">
        <v>27</v>
      </c>
      <c r="B11" s="18"/>
      <c r="C11" s="18"/>
      <c r="D11" s="18"/>
      <c r="E11" s="18"/>
      <c r="F11" s="18"/>
      <c r="G11" s="19" t="s">
        <v>28</v>
      </c>
      <c r="H11" s="19" t="s">
        <v>29</v>
      </c>
      <c r="I11" s="20" t="s">
        <v>30</v>
      </c>
      <c r="J11" s="21" t="s">
        <v>31</v>
      </c>
      <c r="K11" s="21"/>
      <c r="L11" s="21"/>
      <c r="M11" s="21"/>
      <c r="N11" s="22" t="s">
        <v>32</v>
      </c>
      <c r="O11" s="22"/>
    </row>
    <row r="12" spans="1:15" s="1" customFormat="1" ht="13.5" customHeight="1">
      <c r="A12" s="23" t="s">
        <v>33</v>
      </c>
      <c r="B12" s="23"/>
      <c r="C12" s="23"/>
      <c r="D12" s="23"/>
      <c r="E12" s="23"/>
      <c r="F12" s="23"/>
      <c r="G12" s="24" t="s">
        <v>34</v>
      </c>
      <c r="H12" s="24" t="s">
        <v>35</v>
      </c>
      <c r="I12" s="25">
        <f>428834351.36</f>
        <v>428834351.36</v>
      </c>
      <c r="J12" s="26">
        <f>36193475</f>
        <v>36193475</v>
      </c>
      <c r="K12" s="26"/>
      <c r="L12" s="26"/>
      <c r="M12" s="26"/>
      <c r="N12" s="27">
        <f>392640876.36</f>
        <v>392640876.36</v>
      </c>
      <c r="O12" s="27"/>
    </row>
    <row r="13" spans="1:15" s="1" customFormat="1" ht="45" customHeight="1">
      <c r="A13" s="28" t="s">
        <v>36</v>
      </c>
      <c r="B13" s="28"/>
      <c r="C13" s="28"/>
      <c r="D13" s="28"/>
      <c r="E13" s="28"/>
      <c r="F13" s="28"/>
      <c r="G13" s="29" t="s">
        <v>34</v>
      </c>
      <c r="H13" s="29" t="s">
        <v>37</v>
      </c>
      <c r="I13" s="30">
        <f>2000000</f>
        <v>2000000</v>
      </c>
      <c r="J13" s="31">
        <f>281441.03</f>
        <v>281441.03</v>
      </c>
      <c r="K13" s="31"/>
      <c r="L13" s="31"/>
      <c r="M13" s="31"/>
      <c r="N13" s="32">
        <f>1718558.97</f>
        <v>1718558.97</v>
      </c>
      <c r="O13" s="32"/>
    </row>
    <row r="14" spans="1:15" s="1" customFormat="1" ht="54.75" customHeight="1">
      <c r="A14" s="28" t="s">
        <v>38</v>
      </c>
      <c r="B14" s="28"/>
      <c r="C14" s="28"/>
      <c r="D14" s="28"/>
      <c r="E14" s="28"/>
      <c r="F14" s="28"/>
      <c r="G14" s="29" t="s">
        <v>34</v>
      </c>
      <c r="H14" s="29" t="s">
        <v>39</v>
      </c>
      <c r="I14" s="30">
        <f>42000</f>
        <v>42000</v>
      </c>
      <c r="J14" s="31">
        <f>6733.49</f>
        <v>6733.49</v>
      </c>
      <c r="K14" s="31"/>
      <c r="L14" s="31"/>
      <c r="M14" s="31"/>
      <c r="N14" s="32">
        <f>35266.51</f>
        <v>35266.51</v>
      </c>
      <c r="O14" s="32"/>
    </row>
    <row r="15" spans="1:15" s="1" customFormat="1" ht="45" customHeight="1">
      <c r="A15" s="28" t="s">
        <v>40</v>
      </c>
      <c r="B15" s="28"/>
      <c r="C15" s="28"/>
      <c r="D15" s="28"/>
      <c r="E15" s="28"/>
      <c r="F15" s="28"/>
      <c r="G15" s="29" t="s">
        <v>34</v>
      </c>
      <c r="H15" s="29" t="s">
        <v>41</v>
      </c>
      <c r="I15" s="30">
        <f>2377000</f>
        <v>2377000</v>
      </c>
      <c r="J15" s="31">
        <f>489826.49</f>
        <v>489826.49</v>
      </c>
      <c r="K15" s="31"/>
      <c r="L15" s="31"/>
      <c r="M15" s="31"/>
      <c r="N15" s="32">
        <f>1887173.51</f>
        <v>1887173.51</v>
      </c>
      <c r="O15" s="32"/>
    </row>
    <row r="16" spans="1:15" s="1" customFormat="1" ht="45" customHeight="1">
      <c r="A16" s="28" t="s">
        <v>42</v>
      </c>
      <c r="B16" s="28"/>
      <c r="C16" s="28"/>
      <c r="D16" s="28"/>
      <c r="E16" s="28"/>
      <c r="F16" s="28"/>
      <c r="G16" s="29" t="s">
        <v>34</v>
      </c>
      <c r="H16" s="29" t="s">
        <v>43</v>
      </c>
      <c r="I16" s="30">
        <f>120000</f>
        <v>120000</v>
      </c>
      <c r="J16" s="31">
        <f>-31127.94</f>
        <v>-31127.94</v>
      </c>
      <c r="K16" s="31"/>
      <c r="L16" s="31"/>
      <c r="M16" s="31"/>
      <c r="N16" s="32">
        <f>151127.94</f>
        <v>151127.94</v>
      </c>
      <c r="O16" s="32"/>
    </row>
    <row r="17" spans="1:15" s="1" customFormat="1" ht="45" customHeight="1">
      <c r="A17" s="28" t="s">
        <v>44</v>
      </c>
      <c r="B17" s="28"/>
      <c r="C17" s="28"/>
      <c r="D17" s="28"/>
      <c r="E17" s="28"/>
      <c r="F17" s="28"/>
      <c r="G17" s="29" t="s">
        <v>34</v>
      </c>
      <c r="H17" s="29" t="s">
        <v>45</v>
      </c>
      <c r="I17" s="30">
        <f>39243000</f>
        <v>39243000</v>
      </c>
      <c r="J17" s="31">
        <f>5656924.52</f>
        <v>5656924.52</v>
      </c>
      <c r="K17" s="31"/>
      <c r="L17" s="31"/>
      <c r="M17" s="31"/>
      <c r="N17" s="32">
        <f>33586075.48</f>
        <v>33586075.48</v>
      </c>
      <c r="O17" s="32"/>
    </row>
    <row r="18" spans="1:15" s="1" customFormat="1" ht="66" customHeight="1">
      <c r="A18" s="28" t="s">
        <v>46</v>
      </c>
      <c r="B18" s="28"/>
      <c r="C18" s="28"/>
      <c r="D18" s="28"/>
      <c r="E18" s="28"/>
      <c r="F18" s="28"/>
      <c r="G18" s="29" t="s">
        <v>34</v>
      </c>
      <c r="H18" s="29" t="s">
        <v>47</v>
      </c>
      <c r="I18" s="30">
        <f>27000</f>
        <v>27000</v>
      </c>
      <c r="J18" s="31">
        <f>3356.9</f>
        <v>3356.9</v>
      </c>
      <c r="K18" s="31"/>
      <c r="L18" s="31"/>
      <c r="M18" s="31"/>
      <c r="N18" s="32">
        <f>23643.1</f>
        <v>23643.1</v>
      </c>
      <c r="O18" s="32"/>
    </row>
    <row r="19" spans="1:15" s="1" customFormat="1" ht="24" customHeight="1">
      <c r="A19" s="28" t="s">
        <v>48</v>
      </c>
      <c r="B19" s="28"/>
      <c r="C19" s="28"/>
      <c r="D19" s="28"/>
      <c r="E19" s="28"/>
      <c r="F19" s="28"/>
      <c r="G19" s="29" t="s">
        <v>34</v>
      </c>
      <c r="H19" s="29" t="s">
        <v>49</v>
      </c>
      <c r="I19" s="30">
        <f>136000</f>
        <v>136000</v>
      </c>
      <c r="J19" s="31">
        <f>73785.3</f>
        <v>73785.3</v>
      </c>
      <c r="K19" s="31"/>
      <c r="L19" s="31"/>
      <c r="M19" s="31"/>
      <c r="N19" s="32">
        <f>62214.7</f>
        <v>62214.7</v>
      </c>
      <c r="O19" s="32"/>
    </row>
    <row r="20" spans="1:15" s="1" customFormat="1" ht="13.5" customHeight="1">
      <c r="A20" s="28" t="s">
        <v>50</v>
      </c>
      <c r="B20" s="28"/>
      <c r="C20" s="28"/>
      <c r="D20" s="28"/>
      <c r="E20" s="28"/>
      <c r="F20" s="28"/>
      <c r="G20" s="29" t="s">
        <v>34</v>
      </c>
      <c r="H20" s="29" t="s">
        <v>51</v>
      </c>
      <c r="I20" s="30">
        <f>414000</f>
        <v>414000</v>
      </c>
      <c r="J20" s="31">
        <f>16853</f>
        <v>16853</v>
      </c>
      <c r="K20" s="31"/>
      <c r="L20" s="31"/>
      <c r="M20" s="31"/>
      <c r="N20" s="32">
        <f>397147</f>
        <v>397147</v>
      </c>
      <c r="O20" s="32"/>
    </row>
    <row r="21" spans="1:15" s="1" customFormat="1" ht="33.75" customHeight="1">
      <c r="A21" s="28" t="s">
        <v>176</v>
      </c>
      <c r="B21" s="28"/>
      <c r="C21" s="28"/>
      <c r="D21" s="28"/>
      <c r="E21" s="28"/>
      <c r="F21" s="28"/>
      <c r="G21" s="29" t="s">
        <v>34</v>
      </c>
      <c r="H21" s="29" t="s">
        <v>52</v>
      </c>
      <c r="I21" s="33" t="s">
        <v>53</v>
      </c>
      <c r="J21" s="31">
        <f>0</f>
        <v>0</v>
      </c>
      <c r="K21" s="31"/>
      <c r="L21" s="31"/>
      <c r="M21" s="31"/>
      <c r="N21" s="32">
        <f>0</f>
        <v>0</v>
      </c>
      <c r="O21" s="32"/>
    </row>
    <row r="22" spans="1:15" s="1" customFormat="1" ht="33.75" customHeight="1">
      <c r="A22" s="28" t="s">
        <v>176</v>
      </c>
      <c r="B22" s="28"/>
      <c r="C22" s="28"/>
      <c r="D22" s="28"/>
      <c r="E22" s="28"/>
      <c r="F22" s="28"/>
      <c r="G22" s="29" t="s">
        <v>34</v>
      </c>
      <c r="H22" s="29" t="s">
        <v>54</v>
      </c>
      <c r="I22" s="30">
        <f>850000</f>
        <v>850000</v>
      </c>
      <c r="J22" s="31">
        <f>-151087.88</f>
        <v>-151087.88</v>
      </c>
      <c r="K22" s="31"/>
      <c r="L22" s="31"/>
      <c r="M22" s="31"/>
      <c r="N22" s="32">
        <f>1001087.88</f>
        <v>1001087.88</v>
      </c>
      <c r="O22" s="32"/>
    </row>
    <row r="23" spans="1:15" s="1" customFormat="1" ht="24" customHeight="1">
      <c r="A23" s="28" t="s">
        <v>175</v>
      </c>
      <c r="B23" s="28"/>
      <c r="C23" s="28"/>
      <c r="D23" s="28"/>
      <c r="E23" s="28"/>
      <c r="F23" s="28"/>
      <c r="G23" s="29" t="s">
        <v>34</v>
      </c>
      <c r="H23" s="29" t="s">
        <v>55</v>
      </c>
      <c r="I23" s="30">
        <f>685000</f>
        <v>685000</v>
      </c>
      <c r="J23" s="31">
        <f>20916.26</f>
        <v>20916.26</v>
      </c>
      <c r="K23" s="31"/>
      <c r="L23" s="31"/>
      <c r="M23" s="31"/>
      <c r="N23" s="32">
        <f>664083.74</f>
        <v>664083.74</v>
      </c>
      <c r="O23" s="32"/>
    </row>
    <row r="24" spans="1:15" s="1" customFormat="1" ht="24" customHeight="1">
      <c r="A24" s="28" t="s">
        <v>174</v>
      </c>
      <c r="B24" s="28"/>
      <c r="C24" s="28"/>
      <c r="D24" s="28"/>
      <c r="E24" s="28"/>
      <c r="F24" s="28"/>
      <c r="G24" s="29" t="s">
        <v>34</v>
      </c>
      <c r="H24" s="29" t="s">
        <v>56</v>
      </c>
      <c r="I24" s="30">
        <f>123000</f>
        <v>123000</v>
      </c>
      <c r="J24" s="31">
        <f>11251.83</f>
        <v>11251.83</v>
      </c>
      <c r="K24" s="31"/>
      <c r="L24" s="31"/>
      <c r="M24" s="31"/>
      <c r="N24" s="32">
        <f>111748.17</f>
        <v>111748.17</v>
      </c>
      <c r="O24" s="32"/>
    </row>
    <row r="25" spans="1:15" s="1" customFormat="1" ht="45" customHeight="1">
      <c r="A25" s="28" t="s">
        <v>57</v>
      </c>
      <c r="B25" s="28"/>
      <c r="C25" s="28"/>
      <c r="D25" s="28"/>
      <c r="E25" s="28"/>
      <c r="F25" s="28"/>
      <c r="G25" s="29" t="s">
        <v>34</v>
      </c>
      <c r="H25" s="29" t="s">
        <v>58</v>
      </c>
      <c r="I25" s="30">
        <f>320000</f>
        <v>320000</v>
      </c>
      <c r="J25" s="31">
        <f>323000</f>
        <v>323000</v>
      </c>
      <c r="K25" s="31"/>
      <c r="L25" s="31"/>
      <c r="M25" s="31"/>
      <c r="N25" s="32">
        <f>-3000</f>
        <v>-3000</v>
      </c>
      <c r="O25" s="32"/>
    </row>
    <row r="26" spans="1:15" s="1" customFormat="1" ht="33.75" customHeight="1">
      <c r="A26" s="28" t="s">
        <v>177</v>
      </c>
      <c r="B26" s="28"/>
      <c r="C26" s="28"/>
      <c r="D26" s="28"/>
      <c r="E26" s="28"/>
      <c r="F26" s="28"/>
      <c r="G26" s="29" t="s">
        <v>34</v>
      </c>
      <c r="H26" s="29" t="s">
        <v>59</v>
      </c>
      <c r="I26" s="33" t="s">
        <v>53</v>
      </c>
      <c r="J26" s="31">
        <f>160840.24</f>
        <v>160840.24</v>
      </c>
      <c r="K26" s="31"/>
      <c r="L26" s="31"/>
      <c r="M26" s="31"/>
      <c r="N26" s="32">
        <f>0</f>
        <v>0</v>
      </c>
      <c r="O26" s="32"/>
    </row>
    <row r="27" spans="1:15" s="1" customFormat="1" ht="24" customHeight="1">
      <c r="A27" s="28" t="s">
        <v>60</v>
      </c>
      <c r="B27" s="28"/>
      <c r="C27" s="28"/>
      <c r="D27" s="28"/>
      <c r="E27" s="28"/>
      <c r="F27" s="28"/>
      <c r="G27" s="29" t="s">
        <v>34</v>
      </c>
      <c r="H27" s="29" t="s">
        <v>61</v>
      </c>
      <c r="I27" s="30">
        <f>5700000</f>
        <v>5700000</v>
      </c>
      <c r="J27" s="31">
        <f>175419.76</f>
        <v>175419.76</v>
      </c>
      <c r="K27" s="31"/>
      <c r="L27" s="31"/>
      <c r="M27" s="31"/>
      <c r="N27" s="32">
        <f>5524580.24</f>
        <v>5524580.24</v>
      </c>
      <c r="O27" s="32"/>
    </row>
    <row r="28" spans="1:15" s="1" customFormat="1" ht="13.5" customHeight="1">
      <c r="A28" s="28" t="s">
        <v>62</v>
      </c>
      <c r="B28" s="28"/>
      <c r="C28" s="28"/>
      <c r="D28" s="28"/>
      <c r="E28" s="28"/>
      <c r="F28" s="28"/>
      <c r="G28" s="29" t="s">
        <v>34</v>
      </c>
      <c r="H28" s="29" t="s">
        <v>63</v>
      </c>
      <c r="I28" s="33" t="s">
        <v>53</v>
      </c>
      <c r="J28" s="31">
        <f>0</f>
        <v>0</v>
      </c>
      <c r="K28" s="31"/>
      <c r="L28" s="31"/>
      <c r="M28" s="31"/>
      <c r="N28" s="32">
        <f>0</f>
        <v>0</v>
      </c>
      <c r="O28" s="32"/>
    </row>
    <row r="29" spans="1:15" s="1" customFormat="1" ht="13.5" customHeight="1">
      <c r="A29" s="28" t="s">
        <v>64</v>
      </c>
      <c r="B29" s="28"/>
      <c r="C29" s="28"/>
      <c r="D29" s="28"/>
      <c r="E29" s="28"/>
      <c r="F29" s="28"/>
      <c r="G29" s="29" t="s">
        <v>34</v>
      </c>
      <c r="H29" s="29" t="s">
        <v>65</v>
      </c>
      <c r="I29" s="30">
        <f>110725000</f>
        <v>110725000</v>
      </c>
      <c r="J29" s="31">
        <f>15552000</f>
        <v>15552000</v>
      </c>
      <c r="K29" s="31"/>
      <c r="L29" s="31"/>
      <c r="M29" s="31"/>
      <c r="N29" s="32">
        <f>95173000</f>
        <v>95173000</v>
      </c>
      <c r="O29" s="32"/>
    </row>
    <row r="30" spans="1:15" s="1" customFormat="1" ht="24" customHeight="1">
      <c r="A30" s="28" t="s">
        <v>66</v>
      </c>
      <c r="B30" s="28"/>
      <c r="C30" s="28"/>
      <c r="D30" s="28"/>
      <c r="E30" s="28"/>
      <c r="F30" s="28"/>
      <c r="G30" s="29" t="s">
        <v>34</v>
      </c>
      <c r="H30" s="29" t="s">
        <v>67</v>
      </c>
      <c r="I30" s="30">
        <f>184447351.36</f>
        <v>184447351.36</v>
      </c>
      <c r="J30" s="31">
        <f>13603342</f>
        <v>13603342</v>
      </c>
      <c r="K30" s="31"/>
      <c r="L30" s="31"/>
      <c r="M30" s="31"/>
      <c r="N30" s="32">
        <f>170844009.36</f>
        <v>170844009.36</v>
      </c>
      <c r="O30" s="32"/>
    </row>
    <row r="31" spans="1:15" s="1" customFormat="1" ht="24" customHeight="1">
      <c r="A31" s="28" t="s">
        <v>68</v>
      </c>
      <c r="B31" s="28"/>
      <c r="C31" s="28"/>
      <c r="D31" s="28"/>
      <c r="E31" s="28"/>
      <c r="F31" s="28"/>
      <c r="G31" s="29" t="s">
        <v>34</v>
      </c>
      <c r="H31" s="29" t="s">
        <v>69</v>
      </c>
      <c r="I31" s="30">
        <f>4000</f>
        <v>4000</v>
      </c>
      <c r="J31" s="34" t="s">
        <v>53</v>
      </c>
      <c r="K31" s="34"/>
      <c r="L31" s="34"/>
      <c r="M31" s="34"/>
      <c r="N31" s="32">
        <f>4000</f>
        <v>4000</v>
      </c>
      <c r="O31" s="32"/>
    </row>
    <row r="32" spans="1:15" s="1" customFormat="1" ht="13.5" customHeight="1">
      <c r="A32" s="28" t="s">
        <v>70</v>
      </c>
      <c r="B32" s="28"/>
      <c r="C32" s="28"/>
      <c r="D32" s="28"/>
      <c r="E32" s="28"/>
      <c r="F32" s="28"/>
      <c r="G32" s="29" t="s">
        <v>34</v>
      </c>
      <c r="H32" s="29" t="s">
        <v>71</v>
      </c>
      <c r="I32" s="30">
        <f>81621000</f>
        <v>81621000</v>
      </c>
      <c r="J32" s="34" t="s">
        <v>53</v>
      </c>
      <c r="K32" s="34"/>
      <c r="L32" s="34"/>
      <c r="M32" s="34"/>
      <c r="N32" s="32">
        <f>81621000</f>
        <v>81621000</v>
      </c>
      <c r="O32" s="32"/>
    </row>
    <row r="33" spans="1:15" s="1" customFormat="1" ht="54.75" customHeight="1">
      <c r="A33" s="28" t="s">
        <v>72</v>
      </c>
      <c r="B33" s="28"/>
      <c r="C33" s="28"/>
      <c r="D33" s="28"/>
      <c r="E33" s="28"/>
      <c r="F33" s="28"/>
      <c r="G33" s="29" t="s">
        <v>34</v>
      </c>
      <c r="H33" s="29" t="s">
        <v>73</v>
      </c>
      <c r="I33" s="33" t="s">
        <v>53</v>
      </c>
      <c r="J33" s="31">
        <f>0</f>
        <v>0</v>
      </c>
      <c r="K33" s="31"/>
      <c r="L33" s="31"/>
      <c r="M33" s="31"/>
      <c r="N33" s="32">
        <f>0</f>
        <v>0</v>
      </c>
      <c r="O33" s="32"/>
    </row>
    <row r="34" spans="1:15" s="1" customFormat="1" ht="13.5" customHeight="1">
      <c r="A34" s="35" t="s">
        <v>10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s="1" customFormat="1" ht="13.5" customHeight="1">
      <c r="A35" s="12" t="s">
        <v>74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" customFormat="1" ht="34.5" customHeight="1">
      <c r="A36" s="13" t="s">
        <v>21</v>
      </c>
      <c r="B36" s="13"/>
      <c r="C36" s="13"/>
      <c r="D36" s="13"/>
      <c r="E36" s="13"/>
      <c r="F36" s="13"/>
      <c r="G36" s="14" t="s">
        <v>22</v>
      </c>
      <c r="H36" s="14" t="s">
        <v>75</v>
      </c>
      <c r="I36" s="15" t="s">
        <v>24</v>
      </c>
      <c r="J36" s="16" t="s">
        <v>25</v>
      </c>
      <c r="K36" s="16"/>
      <c r="L36" s="16"/>
      <c r="M36" s="16"/>
      <c r="N36" s="17" t="s">
        <v>26</v>
      </c>
      <c r="O36" s="17"/>
    </row>
    <row r="37" spans="1:15" s="1" customFormat="1" ht="13.5" customHeight="1">
      <c r="A37" s="18" t="s">
        <v>27</v>
      </c>
      <c r="B37" s="18"/>
      <c r="C37" s="18"/>
      <c r="D37" s="18"/>
      <c r="E37" s="18"/>
      <c r="F37" s="18"/>
      <c r="G37" s="19" t="s">
        <v>28</v>
      </c>
      <c r="H37" s="19" t="s">
        <v>29</v>
      </c>
      <c r="I37" s="20" t="s">
        <v>30</v>
      </c>
      <c r="J37" s="21" t="s">
        <v>31</v>
      </c>
      <c r="K37" s="21"/>
      <c r="L37" s="21"/>
      <c r="M37" s="21"/>
      <c r="N37" s="22" t="s">
        <v>32</v>
      </c>
      <c r="O37" s="22"/>
    </row>
    <row r="38" spans="1:15" s="1" customFormat="1" ht="13.5" customHeight="1">
      <c r="A38" s="23" t="s">
        <v>76</v>
      </c>
      <c r="B38" s="23"/>
      <c r="C38" s="23"/>
      <c r="D38" s="23"/>
      <c r="E38" s="23"/>
      <c r="F38" s="23"/>
      <c r="G38" s="24" t="s">
        <v>77</v>
      </c>
      <c r="H38" s="24" t="s">
        <v>35</v>
      </c>
      <c r="I38" s="25">
        <f>446203657.19</f>
        <v>446203657.19</v>
      </c>
      <c r="J38" s="26">
        <f>35768122.15</f>
        <v>35768122.15</v>
      </c>
      <c r="K38" s="26"/>
      <c r="L38" s="26"/>
      <c r="M38" s="26"/>
      <c r="N38" s="27">
        <f>410435535.04</f>
        <v>410435535.04</v>
      </c>
      <c r="O38" s="27"/>
    </row>
    <row r="39" spans="1:15" s="1" customFormat="1" ht="13.5" customHeight="1">
      <c r="A39" s="36" t="s">
        <v>78</v>
      </c>
      <c r="B39" s="36"/>
      <c r="C39" s="36"/>
      <c r="D39" s="36"/>
      <c r="E39" s="36"/>
      <c r="F39" s="36"/>
      <c r="G39" s="37" t="s">
        <v>77</v>
      </c>
      <c r="H39" s="37" t="s">
        <v>79</v>
      </c>
      <c r="I39" s="38">
        <f>5990069</f>
        <v>5990069</v>
      </c>
      <c r="J39" s="39">
        <f>484365.93</f>
        <v>484365.93</v>
      </c>
      <c r="K39" s="39"/>
      <c r="L39" s="39"/>
      <c r="M39" s="39"/>
      <c r="N39" s="40">
        <f>5505703.07</f>
        <v>5505703.07</v>
      </c>
      <c r="O39" s="40"/>
    </row>
    <row r="40" spans="1:15" s="1" customFormat="1" ht="13.5" customHeight="1">
      <c r="A40" s="36" t="s">
        <v>80</v>
      </c>
      <c r="B40" s="36"/>
      <c r="C40" s="36"/>
      <c r="D40" s="36"/>
      <c r="E40" s="36"/>
      <c r="F40" s="36"/>
      <c r="G40" s="37" t="s">
        <v>77</v>
      </c>
      <c r="H40" s="37" t="s">
        <v>81</v>
      </c>
      <c r="I40" s="38">
        <f>794584</f>
        <v>794584</v>
      </c>
      <c r="J40" s="39">
        <f>69021.38</f>
        <v>69021.38</v>
      </c>
      <c r="K40" s="39"/>
      <c r="L40" s="39"/>
      <c r="M40" s="39"/>
      <c r="N40" s="40">
        <f>725562.62</f>
        <v>725562.62</v>
      </c>
      <c r="O40" s="40"/>
    </row>
    <row r="41" spans="1:15" s="1" customFormat="1" ht="13.5" customHeight="1">
      <c r="A41" s="36" t="s">
        <v>78</v>
      </c>
      <c r="B41" s="36"/>
      <c r="C41" s="36"/>
      <c r="D41" s="36"/>
      <c r="E41" s="36"/>
      <c r="F41" s="36"/>
      <c r="G41" s="37" t="s">
        <v>77</v>
      </c>
      <c r="H41" s="37" t="s">
        <v>82</v>
      </c>
      <c r="I41" s="38">
        <f>33636364</f>
        <v>33636364</v>
      </c>
      <c r="J41" s="39">
        <f>3032090.39</f>
        <v>3032090.39</v>
      </c>
      <c r="K41" s="39"/>
      <c r="L41" s="39"/>
      <c r="M41" s="39"/>
      <c r="N41" s="40">
        <f>30604273.61</f>
        <v>30604273.61</v>
      </c>
      <c r="O41" s="40"/>
    </row>
    <row r="42" spans="1:15" s="1" customFormat="1" ht="13.5" customHeight="1">
      <c r="A42" s="36" t="s">
        <v>80</v>
      </c>
      <c r="B42" s="36"/>
      <c r="C42" s="36"/>
      <c r="D42" s="36"/>
      <c r="E42" s="36"/>
      <c r="F42" s="36"/>
      <c r="G42" s="37" t="s">
        <v>77</v>
      </c>
      <c r="H42" s="37" t="s">
        <v>83</v>
      </c>
      <c r="I42" s="38">
        <f>8128759</f>
        <v>8128759</v>
      </c>
      <c r="J42" s="39">
        <f>866635.15</f>
        <v>866635.15</v>
      </c>
      <c r="K42" s="39"/>
      <c r="L42" s="39"/>
      <c r="M42" s="39"/>
      <c r="N42" s="40">
        <f>7262123.85</f>
        <v>7262123.85</v>
      </c>
      <c r="O42" s="40"/>
    </row>
    <row r="43" spans="1:15" s="1" customFormat="1" ht="13.5" customHeight="1">
      <c r="A43" s="36" t="s">
        <v>84</v>
      </c>
      <c r="B43" s="36"/>
      <c r="C43" s="36"/>
      <c r="D43" s="36"/>
      <c r="E43" s="36"/>
      <c r="F43" s="36"/>
      <c r="G43" s="37" t="s">
        <v>77</v>
      </c>
      <c r="H43" s="37" t="s">
        <v>85</v>
      </c>
      <c r="I43" s="38">
        <f>309252.3</f>
        <v>309252.3</v>
      </c>
      <c r="J43" s="39">
        <f>9252.3</f>
        <v>9252.3</v>
      </c>
      <c r="K43" s="39"/>
      <c r="L43" s="39"/>
      <c r="M43" s="39"/>
      <c r="N43" s="40">
        <f>300000</f>
        <v>300000</v>
      </c>
      <c r="O43" s="40"/>
    </row>
    <row r="44" spans="1:15" s="1" customFormat="1" ht="13.5" customHeight="1">
      <c r="A44" s="36" t="s">
        <v>86</v>
      </c>
      <c r="B44" s="36"/>
      <c r="C44" s="36"/>
      <c r="D44" s="36"/>
      <c r="E44" s="36"/>
      <c r="F44" s="36"/>
      <c r="G44" s="37" t="s">
        <v>77</v>
      </c>
      <c r="H44" s="37" t="s">
        <v>87</v>
      </c>
      <c r="I44" s="38">
        <f>47346.7</f>
        <v>47346.7</v>
      </c>
      <c r="J44" s="39">
        <f>47346.7</f>
        <v>47346.7</v>
      </c>
      <c r="K44" s="39"/>
      <c r="L44" s="39"/>
      <c r="M44" s="39"/>
      <c r="N44" s="40">
        <f>0</f>
        <v>0</v>
      </c>
      <c r="O44" s="40"/>
    </row>
    <row r="45" spans="1:15" s="1" customFormat="1" ht="13.5" customHeight="1">
      <c r="A45" s="36" t="s">
        <v>88</v>
      </c>
      <c r="B45" s="36"/>
      <c r="C45" s="36"/>
      <c r="D45" s="36"/>
      <c r="E45" s="36"/>
      <c r="F45" s="36"/>
      <c r="G45" s="37" t="s">
        <v>77</v>
      </c>
      <c r="H45" s="37" t="s">
        <v>89</v>
      </c>
      <c r="I45" s="38">
        <f>62900</f>
        <v>62900</v>
      </c>
      <c r="J45" s="39">
        <f>62900</f>
        <v>62900</v>
      </c>
      <c r="K45" s="39"/>
      <c r="L45" s="39"/>
      <c r="M45" s="39"/>
      <c r="N45" s="40">
        <f>0</f>
        <v>0</v>
      </c>
      <c r="O45" s="40"/>
    </row>
    <row r="46" spans="1:15" s="1" customFormat="1" ht="13.5" customHeight="1">
      <c r="A46" s="36" t="s">
        <v>90</v>
      </c>
      <c r="B46" s="36"/>
      <c r="C46" s="36"/>
      <c r="D46" s="36"/>
      <c r="E46" s="36"/>
      <c r="F46" s="36"/>
      <c r="G46" s="37" t="s">
        <v>77</v>
      </c>
      <c r="H46" s="37" t="s">
        <v>91</v>
      </c>
      <c r="I46" s="38">
        <f>312300</f>
        <v>312300</v>
      </c>
      <c r="J46" s="39">
        <f>45516.89</f>
        <v>45516.89</v>
      </c>
      <c r="K46" s="39"/>
      <c r="L46" s="39"/>
      <c r="M46" s="39"/>
      <c r="N46" s="40">
        <f>266783.11</f>
        <v>266783.11</v>
      </c>
      <c r="O46" s="40"/>
    </row>
    <row r="47" spans="1:15" s="1" customFormat="1" ht="13.5" customHeight="1">
      <c r="A47" s="36" t="s">
        <v>88</v>
      </c>
      <c r="B47" s="36"/>
      <c r="C47" s="36"/>
      <c r="D47" s="36"/>
      <c r="E47" s="36"/>
      <c r="F47" s="36"/>
      <c r="G47" s="37" t="s">
        <v>77</v>
      </c>
      <c r="H47" s="37" t="s">
        <v>92</v>
      </c>
      <c r="I47" s="38">
        <f>56000</f>
        <v>56000</v>
      </c>
      <c r="J47" s="39">
        <f>14326.39</f>
        <v>14326.39</v>
      </c>
      <c r="K47" s="39"/>
      <c r="L47" s="39"/>
      <c r="M47" s="39"/>
      <c r="N47" s="40">
        <f>41673.61</f>
        <v>41673.61</v>
      </c>
      <c r="O47" s="40"/>
    </row>
    <row r="48" spans="1:15" s="1" customFormat="1" ht="13.5" customHeight="1">
      <c r="A48" s="36" t="s">
        <v>86</v>
      </c>
      <c r="B48" s="36"/>
      <c r="C48" s="36"/>
      <c r="D48" s="36"/>
      <c r="E48" s="36"/>
      <c r="F48" s="36"/>
      <c r="G48" s="37" t="s">
        <v>77</v>
      </c>
      <c r="H48" s="37" t="s">
        <v>93</v>
      </c>
      <c r="I48" s="38">
        <f>360</f>
        <v>360</v>
      </c>
      <c r="J48" s="39">
        <f>360</f>
        <v>360</v>
      </c>
      <c r="K48" s="39"/>
      <c r="L48" s="39"/>
      <c r="M48" s="39"/>
      <c r="N48" s="40">
        <f>0</f>
        <v>0</v>
      </c>
      <c r="O48" s="40"/>
    </row>
    <row r="49" spans="1:15" s="1" customFormat="1" ht="13.5" customHeight="1">
      <c r="A49" s="36" t="s">
        <v>94</v>
      </c>
      <c r="B49" s="36"/>
      <c r="C49" s="36"/>
      <c r="D49" s="36"/>
      <c r="E49" s="36"/>
      <c r="F49" s="36"/>
      <c r="G49" s="37" t="s">
        <v>77</v>
      </c>
      <c r="H49" s="37" t="s">
        <v>95</v>
      </c>
      <c r="I49" s="38">
        <f>1211396</f>
        <v>1211396</v>
      </c>
      <c r="J49" s="41" t="s">
        <v>53</v>
      </c>
      <c r="K49" s="41"/>
      <c r="L49" s="41"/>
      <c r="M49" s="41"/>
      <c r="N49" s="40">
        <f>1211396</f>
        <v>1211396</v>
      </c>
      <c r="O49" s="40"/>
    </row>
    <row r="50" spans="1:15" s="1" customFormat="1" ht="13.5" customHeight="1">
      <c r="A50" s="36" t="s">
        <v>96</v>
      </c>
      <c r="B50" s="36"/>
      <c r="C50" s="36"/>
      <c r="D50" s="36"/>
      <c r="E50" s="36"/>
      <c r="F50" s="36"/>
      <c r="G50" s="37" t="s">
        <v>77</v>
      </c>
      <c r="H50" s="37" t="s">
        <v>97</v>
      </c>
      <c r="I50" s="38">
        <f>414500</f>
        <v>414500</v>
      </c>
      <c r="J50" s="39">
        <f>24050</f>
        <v>24050</v>
      </c>
      <c r="K50" s="39"/>
      <c r="L50" s="39"/>
      <c r="M50" s="39"/>
      <c r="N50" s="40">
        <f>390450</f>
        <v>390450</v>
      </c>
      <c r="O50" s="40"/>
    </row>
    <row r="51" spans="1:15" s="1" customFormat="1" ht="13.5" customHeight="1">
      <c r="A51" s="36" t="s">
        <v>88</v>
      </c>
      <c r="B51" s="36"/>
      <c r="C51" s="36"/>
      <c r="D51" s="36"/>
      <c r="E51" s="36"/>
      <c r="F51" s="36"/>
      <c r="G51" s="37" t="s">
        <v>77</v>
      </c>
      <c r="H51" s="37" t="s">
        <v>98</v>
      </c>
      <c r="I51" s="38">
        <f>418757.93</f>
        <v>418757.93</v>
      </c>
      <c r="J51" s="39">
        <f>82239.93</f>
        <v>82239.93</v>
      </c>
      <c r="K51" s="39"/>
      <c r="L51" s="39"/>
      <c r="M51" s="39"/>
      <c r="N51" s="40">
        <f>336518</f>
        <v>336518</v>
      </c>
      <c r="O51" s="40"/>
    </row>
    <row r="52" spans="1:15" s="1" customFormat="1" ht="13.5" customHeight="1">
      <c r="A52" s="36" t="s">
        <v>99</v>
      </c>
      <c r="B52" s="36"/>
      <c r="C52" s="36"/>
      <c r="D52" s="36"/>
      <c r="E52" s="36"/>
      <c r="F52" s="36"/>
      <c r="G52" s="37" t="s">
        <v>77</v>
      </c>
      <c r="H52" s="37" t="s">
        <v>100</v>
      </c>
      <c r="I52" s="38">
        <f>234207.38</f>
        <v>234207.38</v>
      </c>
      <c r="J52" s="41" t="s">
        <v>53</v>
      </c>
      <c r="K52" s="41"/>
      <c r="L52" s="41"/>
      <c r="M52" s="41"/>
      <c r="N52" s="40">
        <f>234207.38</f>
        <v>234207.38</v>
      </c>
      <c r="O52" s="40"/>
    </row>
    <row r="53" spans="1:15" s="1" customFormat="1" ht="13.5" customHeight="1">
      <c r="A53" s="36" t="s">
        <v>101</v>
      </c>
      <c r="B53" s="36"/>
      <c r="C53" s="36"/>
      <c r="D53" s="36"/>
      <c r="E53" s="36"/>
      <c r="F53" s="36"/>
      <c r="G53" s="37" t="s">
        <v>77</v>
      </c>
      <c r="H53" s="37" t="s">
        <v>102</v>
      </c>
      <c r="I53" s="38">
        <f>140000</f>
        <v>140000</v>
      </c>
      <c r="J53" s="39">
        <f>18938.91</f>
        <v>18938.91</v>
      </c>
      <c r="K53" s="39"/>
      <c r="L53" s="39"/>
      <c r="M53" s="39"/>
      <c r="N53" s="40">
        <f>121061.09</f>
        <v>121061.09</v>
      </c>
      <c r="O53" s="40"/>
    </row>
    <row r="54" spans="1:15" s="1" customFormat="1" ht="13.5" customHeight="1">
      <c r="A54" s="36" t="s">
        <v>99</v>
      </c>
      <c r="B54" s="36"/>
      <c r="C54" s="36"/>
      <c r="D54" s="36"/>
      <c r="E54" s="36"/>
      <c r="F54" s="36"/>
      <c r="G54" s="37" t="s">
        <v>77</v>
      </c>
      <c r="H54" s="37" t="s">
        <v>103</v>
      </c>
      <c r="I54" s="38">
        <f>90193.69</f>
        <v>90193.69</v>
      </c>
      <c r="J54" s="39">
        <f>90193.69</f>
        <v>90193.69</v>
      </c>
      <c r="K54" s="39"/>
      <c r="L54" s="39"/>
      <c r="M54" s="39"/>
      <c r="N54" s="40">
        <f>0</f>
        <v>0</v>
      </c>
      <c r="O54" s="40"/>
    </row>
    <row r="55" spans="1:15" s="1" customFormat="1" ht="13.5" customHeight="1">
      <c r="A55" s="36" t="s">
        <v>104</v>
      </c>
      <c r="B55" s="36"/>
      <c r="C55" s="36"/>
      <c r="D55" s="36"/>
      <c r="E55" s="36"/>
      <c r="F55" s="36"/>
      <c r="G55" s="37" t="s">
        <v>77</v>
      </c>
      <c r="H55" s="37" t="s">
        <v>105</v>
      </c>
      <c r="I55" s="38">
        <f>151000</f>
        <v>151000</v>
      </c>
      <c r="J55" s="41" t="s">
        <v>53</v>
      </c>
      <c r="K55" s="41"/>
      <c r="L55" s="41"/>
      <c r="M55" s="41"/>
      <c r="N55" s="40">
        <f>151000</f>
        <v>151000</v>
      </c>
      <c r="O55" s="40"/>
    </row>
    <row r="56" spans="1:15" s="1" customFormat="1" ht="13.5" customHeight="1">
      <c r="A56" s="36" t="s">
        <v>99</v>
      </c>
      <c r="B56" s="36"/>
      <c r="C56" s="36"/>
      <c r="D56" s="36"/>
      <c r="E56" s="36"/>
      <c r="F56" s="36"/>
      <c r="G56" s="37" t="s">
        <v>77</v>
      </c>
      <c r="H56" s="37" t="s">
        <v>106</v>
      </c>
      <c r="I56" s="38">
        <f>405000</f>
        <v>405000</v>
      </c>
      <c r="J56" s="41" t="s">
        <v>53</v>
      </c>
      <c r="K56" s="41"/>
      <c r="L56" s="41"/>
      <c r="M56" s="41"/>
      <c r="N56" s="40">
        <f>405000</f>
        <v>405000</v>
      </c>
      <c r="O56" s="40"/>
    </row>
    <row r="57" spans="1:15" s="1" customFormat="1" ht="13.5" customHeight="1">
      <c r="A57" s="36" t="s">
        <v>84</v>
      </c>
      <c r="B57" s="36"/>
      <c r="C57" s="36"/>
      <c r="D57" s="36"/>
      <c r="E57" s="36"/>
      <c r="F57" s="36"/>
      <c r="G57" s="37" t="s">
        <v>77</v>
      </c>
      <c r="H57" s="37" t="s">
        <v>107</v>
      </c>
      <c r="I57" s="38">
        <f>5000</f>
        <v>5000</v>
      </c>
      <c r="J57" s="41" t="s">
        <v>53</v>
      </c>
      <c r="K57" s="41"/>
      <c r="L57" s="41"/>
      <c r="M57" s="41"/>
      <c r="N57" s="40">
        <f>5000</f>
        <v>5000</v>
      </c>
      <c r="O57" s="40"/>
    </row>
    <row r="58" spans="1:15" s="1" customFormat="1" ht="13.5" customHeight="1">
      <c r="A58" s="36" t="s">
        <v>88</v>
      </c>
      <c r="B58" s="36"/>
      <c r="C58" s="36"/>
      <c r="D58" s="36"/>
      <c r="E58" s="36"/>
      <c r="F58" s="36"/>
      <c r="G58" s="37" t="s">
        <v>77</v>
      </c>
      <c r="H58" s="37" t="s">
        <v>108</v>
      </c>
      <c r="I58" s="38">
        <f>76500</f>
        <v>76500</v>
      </c>
      <c r="J58" s="41" t="s">
        <v>53</v>
      </c>
      <c r="K58" s="41"/>
      <c r="L58" s="41"/>
      <c r="M58" s="41"/>
      <c r="N58" s="40">
        <f>76500</f>
        <v>76500</v>
      </c>
      <c r="O58" s="40"/>
    </row>
    <row r="59" spans="1:15" s="1" customFormat="1" ht="13.5" customHeight="1">
      <c r="A59" s="36" t="s">
        <v>90</v>
      </c>
      <c r="B59" s="36"/>
      <c r="C59" s="36"/>
      <c r="D59" s="36"/>
      <c r="E59" s="36"/>
      <c r="F59" s="36"/>
      <c r="G59" s="37" t="s">
        <v>77</v>
      </c>
      <c r="H59" s="37" t="s">
        <v>109</v>
      </c>
      <c r="I59" s="38">
        <f>2000</f>
        <v>2000</v>
      </c>
      <c r="J59" s="41" t="s">
        <v>53</v>
      </c>
      <c r="K59" s="41"/>
      <c r="L59" s="41"/>
      <c r="M59" s="41"/>
      <c r="N59" s="40">
        <f>2000</f>
        <v>2000</v>
      </c>
      <c r="O59" s="40"/>
    </row>
    <row r="60" spans="1:15" s="1" customFormat="1" ht="13.5" customHeight="1">
      <c r="A60" s="36" t="s">
        <v>101</v>
      </c>
      <c r="B60" s="36"/>
      <c r="C60" s="36"/>
      <c r="D60" s="36"/>
      <c r="E60" s="36"/>
      <c r="F60" s="36"/>
      <c r="G60" s="37" t="s">
        <v>77</v>
      </c>
      <c r="H60" s="37" t="s">
        <v>110</v>
      </c>
      <c r="I60" s="38">
        <f>2000</f>
        <v>2000</v>
      </c>
      <c r="J60" s="41" t="s">
        <v>53</v>
      </c>
      <c r="K60" s="41"/>
      <c r="L60" s="41"/>
      <c r="M60" s="41"/>
      <c r="N60" s="40">
        <f>2000</f>
        <v>2000</v>
      </c>
      <c r="O60" s="40"/>
    </row>
    <row r="61" spans="1:15" s="1" customFormat="1" ht="13.5" customHeight="1">
      <c r="A61" s="36" t="s">
        <v>88</v>
      </c>
      <c r="B61" s="36"/>
      <c r="C61" s="36"/>
      <c r="D61" s="36"/>
      <c r="E61" s="36"/>
      <c r="F61" s="36"/>
      <c r="G61" s="37" t="s">
        <v>77</v>
      </c>
      <c r="H61" s="37" t="s">
        <v>111</v>
      </c>
      <c r="I61" s="38">
        <f>165000</f>
        <v>165000</v>
      </c>
      <c r="J61" s="39">
        <f>49500</f>
        <v>49500</v>
      </c>
      <c r="K61" s="39"/>
      <c r="L61" s="39"/>
      <c r="M61" s="39"/>
      <c r="N61" s="40">
        <f>115500</f>
        <v>115500</v>
      </c>
      <c r="O61" s="40"/>
    </row>
    <row r="62" spans="1:15" s="1" customFormat="1" ht="13.5" customHeight="1">
      <c r="A62" s="36" t="s">
        <v>99</v>
      </c>
      <c r="B62" s="36"/>
      <c r="C62" s="36"/>
      <c r="D62" s="36"/>
      <c r="E62" s="36"/>
      <c r="F62" s="36"/>
      <c r="G62" s="37" t="s">
        <v>77</v>
      </c>
      <c r="H62" s="37" t="s">
        <v>112</v>
      </c>
      <c r="I62" s="38">
        <f>300000</f>
        <v>300000</v>
      </c>
      <c r="J62" s="39">
        <f>280131</f>
        <v>280131</v>
      </c>
      <c r="K62" s="39"/>
      <c r="L62" s="39"/>
      <c r="M62" s="39"/>
      <c r="N62" s="40">
        <f>19869</f>
        <v>19869</v>
      </c>
      <c r="O62" s="40"/>
    </row>
    <row r="63" spans="1:15" s="1" customFormat="1" ht="13.5" customHeight="1">
      <c r="A63" s="36" t="s">
        <v>88</v>
      </c>
      <c r="B63" s="36"/>
      <c r="C63" s="36"/>
      <c r="D63" s="36"/>
      <c r="E63" s="36"/>
      <c r="F63" s="36"/>
      <c r="G63" s="37" t="s">
        <v>77</v>
      </c>
      <c r="H63" s="37" t="s">
        <v>113</v>
      </c>
      <c r="I63" s="38">
        <f>166</f>
        <v>166</v>
      </c>
      <c r="J63" s="41" t="s">
        <v>53</v>
      </c>
      <c r="K63" s="41"/>
      <c r="L63" s="41"/>
      <c r="M63" s="41"/>
      <c r="N63" s="40">
        <f>166</f>
        <v>166</v>
      </c>
      <c r="O63" s="40"/>
    </row>
    <row r="64" spans="1:15" s="1" customFormat="1" ht="13.5" customHeight="1">
      <c r="A64" s="36" t="s">
        <v>114</v>
      </c>
      <c r="B64" s="36"/>
      <c r="C64" s="36"/>
      <c r="D64" s="36"/>
      <c r="E64" s="36"/>
      <c r="F64" s="36"/>
      <c r="G64" s="37" t="s">
        <v>77</v>
      </c>
      <c r="H64" s="37" t="s">
        <v>115</v>
      </c>
      <c r="I64" s="38">
        <f>240000</f>
        <v>240000</v>
      </c>
      <c r="J64" s="41" t="s">
        <v>53</v>
      </c>
      <c r="K64" s="41"/>
      <c r="L64" s="41"/>
      <c r="M64" s="41"/>
      <c r="N64" s="40">
        <f>240000</f>
        <v>240000</v>
      </c>
      <c r="O64" s="40"/>
    </row>
    <row r="65" spans="1:15" s="1" customFormat="1" ht="13.5" customHeight="1">
      <c r="A65" s="36" t="s">
        <v>86</v>
      </c>
      <c r="B65" s="36"/>
      <c r="C65" s="36"/>
      <c r="D65" s="36"/>
      <c r="E65" s="36"/>
      <c r="F65" s="36"/>
      <c r="G65" s="37" t="s">
        <v>77</v>
      </c>
      <c r="H65" s="37" t="s">
        <v>116</v>
      </c>
      <c r="I65" s="38">
        <f>30271084.57</f>
        <v>30271084.57</v>
      </c>
      <c r="J65" s="39">
        <f>3339692.44</f>
        <v>3339692.44</v>
      </c>
      <c r="K65" s="39"/>
      <c r="L65" s="39"/>
      <c r="M65" s="39"/>
      <c r="N65" s="40">
        <f>26931392.13</f>
        <v>26931392.13</v>
      </c>
      <c r="O65" s="40"/>
    </row>
    <row r="66" spans="1:15" s="1" customFormat="1" ht="13.5" customHeight="1">
      <c r="A66" s="36" t="s">
        <v>96</v>
      </c>
      <c r="B66" s="36"/>
      <c r="C66" s="36"/>
      <c r="D66" s="36"/>
      <c r="E66" s="36"/>
      <c r="F66" s="36"/>
      <c r="G66" s="37" t="s">
        <v>77</v>
      </c>
      <c r="H66" s="37" t="s">
        <v>117</v>
      </c>
      <c r="I66" s="38">
        <f>632000</f>
        <v>632000</v>
      </c>
      <c r="J66" s="41" t="s">
        <v>53</v>
      </c>
      <c r="K66" s="41"/>
      <c r="L66" s="41"/>
      <c r="M66" s="41"/>
      <c r="N66" s="40">
        <f>632000</f>
        <v>632000</v>
      </c>
      <c r="O66" s="40"/>
    </row>
    <row r="67" spans="1:15" s="1" customFormat="1" ht="13.5" customHeight="1">
      <c r="A67" s="36" t="s">
        <v>96</v>
      </c>
      <c r="B67" s="36"/>
      <c r="C67" s="36"/>
      <c r="D67" s="36"/>
      <c r="E67" s="36"/>
      <c r="F67" s="36"/>
      <c r="G67" s="37" t="s">
        <v>77</v>
      </c>
      <c r="H67" s="37" t="s">
        <v>118</v>
      </c>
      <c r="I67" s="38">
        <f>29896000</f>
        <v>29896000</v>
      </c>
      <c r="J67" s="39">
        <f>3800000</f>
        <v>3800000</v>
      </c>
      <c r="K67" s="39"/>
      <c r="L67" s="39"/>
      <c r="M67" s="39"/>
      <c r="N67" s="40">
        <f>26096000</f>
        <v>26096000</v>
      </c>
      <c r="O67" s="40"/>
    </row>
    <row r="68" spans="1:15" s="1" customFormat="1" ht="13.5" customHeight="1">
      <c r="A68" s="36" t="s">
        <v>96</v>
      </c>
      <c r="B68" s="36"/>
      <c r="C68" s="36"/>
      <c r="D68" s="36"/>
      <c r="E68" s="36"/>
      <c r="F68" s="36"/>
      <c r="G68" s="37" t="s">
        <v>77</v>
      </c>
      <c r="H68" s="37" t="s">
        <v>119</v>
      </c>
      <c r="I68" s="38">
        <f>2226000</f>
        <v>2226000</v>
      </c>
      <c r="J68" s="41" t="s">
        <v>53</v>
      </c>
      <c r="K68" s="41"/>
      <c r="L68" s="41"/>
      <c r="M68" s="41"/>
      <c r="N68" s="40">
        <f>2226000</f>
        <v>2226000</v>
      </c>
      <c r="O68" s="40"/>
    </row>
    <row r="69" spans="1:15" s="1" customFormat="1" ht="13.5" customHeight="1">
      <c r="A69" s="36" t="s">
        <v>96</v>
      </c>
      <c r="B69" s="36"/>
      <c r="C69" s="36"/>
      <c r="D69" s="36"/>
      <c r="E69" s="36"/>
      <c r="F69" s="36"/>
      <c r="G69" s="37" t="s">
        <v>77</v>
      </c>
      <c r="H69" s="37" t="s">
        <v>120</v>
      </c>
      <c r="I69" s="38">
        <f>4539000</f>
        <v>4539000</v>
      </c>
      <c r="J69" s="41" t="s">
        <v>53</v>
      </c>
      <c r="K69" s="41"/>
      <c r="L69" s="41"/>
      <c r="M69" s="41"/>
      <c r="N69" s="40">
        <f>4539000</f>
        <v>4539000</v>
      </c>
      <c r="O69" s="40"/>
    </row>
    <row r="70" spans="1:15" s="1" customFormat="1" ht="13.5" customHeight="1">
      <c r="A70" s="36" t="s">
        <v>96</v>
      </c>
      <c r="B70" s="36"/>
      <c r="C70" s="36"/>
      <c r="D70" s="36"/>
      <c r="E70" s="36"/>
      <c r="F70" s="36"/>
      <c r="G70" s="37" t="s">
        <v>77</v>
      </c>
      <c r="H70" s="37" t="s">
        <v>121</v>
      </c>
      <c r="I70" s="38">
        <f>28000000</f>
        <v>28000000</v>
      </c>
      <c r="J70" s="41" t="s">
        <v>53</v>
      </c>
      <c r="K70" s="41"/>
      <c r="L70" s="41"/>
      <c r="M70" s="41"/>
      <c r="N70" s="40">
        <f>28000000</f>
        <v>28000000</v>
      </c>
      <c r="O70" s="40"/>
    </row>
    <row r="71" spans="1:15" s="1" customFormat="1" ht="24" customHeight="1">
      <c r="A71" s="36" t="s">
        <v>122</v>
      </c>
      <c r="B71" s="36"/>
      <c r="C71" s="36"/>
      <c r="D71" s="36"/>
      <c r="E71" s="36"/>
      <c r="F71" s="36"/>
      <c r="G71" s="37" t="s">
        <v>77</v>
      </c>
      <c r="H71" s="37" t="s">
        <v>123</v>
      </c>
      <c r="I71" s="38">
        <f>0</f>
        <v>0</v>
      </c>
      <c r="J71" s="41" t="s">
        <v>53</v>
      </c>
      <c r="K71" s="41"/>
      <c r="L71" s="41"/>
      <c r="M71" s="41"/>
      <c r="N71" s="40">
        <f>0</f>
        <v>0</v>
      </c>
      <c r="O71" s="40"/>
    </row>
    <row r="72" spans="1:15" s="1" customFormat="1" ht="13.5" customHeight="1">
      <c r="A72" s="36" t="s">
        <v>124</v>
      </c>
      <c r="B72" s="36"/>
      <c r="C72" s="36"/>
      <c r="D72" s="36"/>
      <c r="E72" s="36"/>
      <c r="F72" s="36"/>
      <c r="G72" s="37" t="s">
        <v>77</v>
      </c>
      <c r="H72" s="37" t="s">
        <v>125</v>
      </c>
      <c r="I72" s="38">
        <f>79467351.36</f>
        <v>79467351.36</v>
      </c>
      <c r="J72" s="41" t="s">
        <v>53</v>
      </c>
      <c r="K72" s="41"/>
      <c r="L72" s="41"/>
      <c r="M72" s="41"/>
      <c r="N72" s="40">
        <f>79467351.36</f>
        <v>79467351.36</v>
      </c>
      <c r="O72" s="40"/>
    </row>
    <row r="73" spans="1:15" s="1" customFormat="1" ht="13.5" customHeight="1">
      <c r="A73" s="36" t="s">
        <v>96</v>
      </c>
      <c r="B73" s="36"/>
      <c r="C73" s="36"/>
      <c r="D73" s="36"/>
      <c r="E73" s="36"/>
      <c r="F73" s="36"/>
      <c r="G73" s="37" t="s">
        <v>77</v>
      </c>
      <c r="H73" s="37" t="s">
        <v>126</v>
      </c>
      <c r="I73" s="38">
        <f>2765686</f>
        <v>2765686</v>
      </c>
      <c r="J73" s="41" t="s">
        <v>53</v>
      </c>
      <c r="K73" s="41"/>
      <c r="L73" s="41"/>
      <c r="M73" s="41"/>
      <c r="N73" s="40">
        <f>2765686</f>
        <v>2765686</v>
      </c>
      <c r="O73" s="40"/>
    </row>
    <row r="74" spans="1:15" s="1" customFormat="1" ht="24" customHeight="1">
      <c r="A74" s="36" t="s">
        <v>122</v>
      </c>
      <c r="B74" s="36"/>
      <c r="C74" s="36"/>
      <c r="D74" s="36"/>
      <c r="E74" s="36"/>
      <c r="F74" s="36"/>
      <c r="G74" s="37" t="s">
        <v>77</v>
      </c>
      <c r="H74" s="37" t="s">
        <v>127</v>
      </c>
      <c r="I74" s="38">
        <f>4439800.01</f>
        <v>4439800.01</v>
      </c>
      <c r="J74" s="41" t="s">
        <v>53</v>
      </c>
      <c r="K74" s="41"/>
      <c r="L74" s="41"/>
      <c r="M74" s="41"/>
      <c r="N74" s="40">
        <f>4439800.01</f>
        <v>4439800.01</v>
      </c>
      <c r="O74" s="40"/>
    </row>
    <row r="75" spans="1:15" s="1" customFormat="1" ht="24" customHeight="1">
      <c r="A75" s="36" t="s">
        <v>122</v>
      </c>
      <c r="B75" s="36"/>
      <c r="C75" s="36"/>
      <c r="D75" s="36"/>
      <c r="E75" s="36"/>
      <c r="F75" s="36"/>
      <c r="G75" s="37" t="s">
        <v>77</v>
      </c>
      <c r="H75" s="37" t="s">
        <v>128</v>
      </c>
      <c r="I75" s="38">
        <f>1559000</f>
        <v>1559000</v>
      </c>
      <c r="J75" s="41" t="s">
        <v>53</v>
      </c>
      <c r="K75" s="41"/>
      <c r="L75" s="41"/>
      <c r="M75" s="41"/>
      <c r="N75" s="40">
        <f>1559000</f>
        <v>1559000</v>
      </c>
      <c r="O75" s="40"/>
    </row>
    <row r="76" spans="1:15" s="1" customFormat="1" ht="24" customHeight="1">
      <c r="A76" s="36" t="s">
        <v>122</v>
      </c>
      <c r="B76" s="36"/>
      <c r="C76" s="36"/>
      <c r="D76" s="36"/>
      <c r="E76" s="36"/>
      <c r="F76" s="36"/>
      <c r="G76" s="37" t="s">
        <v>77</v>
      </c>
      <c r="H76" s="37" t="s">
        <v>129</v>
      </c>
      <c r="I76" s="38">
        <f>29630000</f>
        <v>29630000</v>
      </c>
      <c r="J76" s="41" t="s">
        <v>53</v>
      </c>
      <c r="K76" s="41"/>
      <c r="L76" s="41"/>
      <c r="M76" s="41"/>
      <c r="N76" s="40">
        <f>29630000</f>
        <v>29630000</v>
      </c>
      <c r="O76" s="40"/>
    </row>
    <row r="77" spans="1:15" s="1" customFormat="1" ht="24" customHeight="1">
      <c r="A77" s="36" t="s">
        <v>122</v>
      </c>
      <c r="B77" s="36"/>
      <c r="C77" s="36"/>
      <c r="D77" s="36"/>
      <c r="E77" s="36"/>
      <c r="F77" s="36"/>
      <c r="G77" s="37" t="s">
        <v>77</v>
      </c>
      <c r="H77" s="37" t="s">
        <v>130</v>
      </c>
      <c r="I77" s="38">
        <f>2839000</f>
        <v>2839000</v>
      </c>
      <c r="J77" s="39">
        <f>2675000</f>
        <v>2675000</v>
      </c>
      <c r="K77" s="39"/>
      <c r="L77" s="39"/>
      <c r="M77" s="39"/>
      <c r="N77" s="40">
        <f>164000</f>
        <v>164000</v>
      </c>
      <c r="O77" s="40"/>
    </row>
    <row r="78" spans="1:15" s="1" customFormat="1" ht="24" customHeight="1">
      <c r="A78" s="36" t="s">
        <v>122</v>
      </c>
      <c r="B78" s="36"/>
      <c r="C78" s="36"/>
      <c r="D78" s="36"/>
      <c r="E78" s="36"/>
      <c r="F78" s="36"/>
      <c r="G78" s="37" t="s">
        <v>77</v>
      </c>
      <c r="H78" s="37" t="s">
        <v>131</v>
      </c>
      <c r="I78" s="38">
        <f>7318000</f>
        <v>7318000</v>
      </c>
      <c r="J78" s="41" t="s">
        <v>53</v>
      </c>
      <c r="K78" s="41"/>
      <c r="L78" s="41"/>
      <c r="M78" s="41"/>
      <c r="N78" s="40">
        <f>7318000</f>
        <v>7318000</v>
      </c>
      <c r="O78" s="40"/>
    </row>
    <row r="79" spans="1:15" s="1" customFormat="1" ht="13.5" customHeight="1">
      <c r="A79" s="36" t="s">
        <v>86</v>
      </c>
      <c r="B79" s="36"/>
      <c r="C79" s="36"/>
      <c r="D79" s="36"/>
      <c r="E79" s="36"/>
      <c r="F79" s="36"/>
      <c r="G79" s="37" t="s">
        <v>77</v>
      </c>
      <c r="H79" s="37" t="s">
        <v>132</v>
      </c>
      <c r="I79" s="38">
        <f>42000</f>
        <v>42000</v>
      </c>
      <c r="J79" s="41" t="s">
        <v>53</v>
      </c>
      <c r="K79" s="41"/>
      <c r="L79" s="41"/>
      <c r="M79" s="41"/>
      <c r="N79" s="40">
        <f>42000</f>
        <v>42000</v>
      </c>
      <c r="O79" s="40"/>
    </row>
    <row r="80" spans="1:15" s="1" customFormat="1" ht="13.5" customHeight="1">
      <c r="A80" s="36" t="s">
        <v>94</v>
      </c>
      <c r="B80" s="36"/>
      <c r="C80" s="36"/>
      <c r="D80" s="36"/>
      <c r="E80" s="36"/>
      <c r="F80" s="36"/>
      <c r="G80" s="37" t="s">
        <v>77</v>
      </c>
      <c r="H80" s="37" t="s">
        <v>133</v>
      </c>
      <c r="I80" s="38">
        <f>5465000</f>
        <v>5465000</v>
      </c>
      <c r="J80" s="39">
        <f>26232.51</f>
        <v>26232.51</v>
      </c>
      <c r="K80" s="39"/>
      <c r="L80" s="39"/>
      <c r="M80" s="39"/>
      <c r="N80" s="40">
        <f>5438767.49</f>
        <v>5438767.49</v>
      </c>
      <c r="O80" s="40"/>
    </row>
    <row r="81" spans="1:15" s="1" customFormat="1" ht="13.5" customHeight="1">
      <c r="A81" s="36" t="s">
        <v>96</v>
      </c>
      <c r="B81" s="36"/>
      <c r="C81" s="36"/>
      <c r="D81" s="36"/>
      <c r="E81" s="36"/>
      <c r="F81" s="36"/>
      <c r="G81" s="37" t="s">
        <v>77</v>
      </c>
      <c r="H81" s="37" t="s">
        <v>134</v>
      </c>
      <c r="I81" s="38">
        <f>10435880</f>
        <v>10435880</v>
      </c>
      <c r="J81" s="39">
        <f>456062.25</f>
        <v>456062.25</v>
      </c>
      <c r="K81" s="39"/>
      <c r="L81" s="39"/>
      <c r="M81" s="39"/>
      <c r="N81" s="40">
        <f>9979817.75</f>
        <v>9979817.75</v>
      </c>
      <c r="O81" s="40"/>
    </row>
    <row r="82" spans="1:15" s="1" customFormat="1" ht="13.5" customHeight="1">
      <c r="A82" s="36" t="s">
        <v>88</v>
      </c>
      <c r="B82" s="36"/>
      <c r="C82" s="36"/>
      <c r="D82" s="36"/>
      <c r="E82" s="36"/>
      <c r="F82" s="36"/>
      <c r="G82" s="37" t="s">
        <v>77</v>
      </c>
      <c r="H82" s="37" t="s">
        <v>135</v>
      </c>
      <c r="I82" s="38">
        <f>21023537.1</f>
        <v>21023537.1</v>
      </c>
      <c r="J82" s="39">
        <f>865537.1</f>
        <v>865537.1</v>
      </c>
      <c r="K82" s="39"/>
      <c r="L82" s="39"/>
      <c r="M82" s="39"/>
      <c r="N82" s="40">
        <f>20158000</f>
        <v>20158000</v>
      </c>
      <c r="O82" s="40"/>
    </row>
    <row r="83" spans="1:15" s="1" customFormat="1" ht="13.5" customHeight="1">
      <c r="A83" s="36" t="s">
        <v>99</v>
      </c>
      <c r="B83" s="36"/>
      <c r="C83" s="36"/>
      <c r="D83" s="36"/>
      <c r="E83" s="36"/>
      <c r="F83" s="36"/>
      <c r="G83" s="37" t="s">
        <v>77</v>
      </c>
      <c r="H83" s="37" t="s">
        <v>136</v>
      </c>
      <c r="I83" s="38">
        <f>70000</f>
        <v>70000</v>
      </c>
      <c r="J83" s="39">
        <f>54000</f>
        <v>54000</v>
      </c>
      <c r="K83" s="39"/>
      <c r="L83" s="39"/>
      <c r="M83" s="39"/>
      <c r="N83" s="40">
        <f>16000</f>
        <v>16000</v>
      </c>
      <c r="O83" s="40"/>
    </row>
    <row r="84" spans="1:15" s="1" customFormat="1" ht="13.5" customHeight="1">
      <c r="A84" s="36" t="s">
        <v>124</v>
      </c>
      <c r="B84" s="36"/>
      <c r="C84" s="36"/>
      <c r="D84" s="36"/>
      <c r="E84" s="36"/>
      <c r="F84" s="36"/>
      <c r="G84" s="37" t="s">
        <v>77</v>
      </c>
      <c r="H84" s="37" t="s">
        <v>137</v>
      </c>
      <c r="I84" s="38">
        <f>20762630.2</f>
        <v>20762630.2</v>
      </c>
      <c r="J84" s="39">
        <f>2512355.24</f>
        <v>2512355.24</v>
      </c>
      <c r="K84" s="39"/>
      <c r="L84" s="39"/>
      <c r="M84" s="39"/>
      <c r="N84" s="40">
        <f>18250274.96</f>
        <v>18250274.96</v>
      </c>
      <c r="O84" s="40"/>
    </row>
    <row r="85" spans="1:15" s="1" customFormat="1" ht="13.5" customHeight="1">
      <c r="A85" s="36" t="s">
        <v>101</v>
      </c>
      <c r="B85" s="36"/>
      <c r="C85" s="36"/>
      <c r="D85" s="36"/>
      <c r="E85" s="36"/>
      <c r="F85" s="36"/>
      <c r="G85" s="37" t="s">
        <v>77</v>
      </c>
      <c r="H85" s="37" t="s">
        <v>138</v>
      </c>
      <c r="I85" s="38">
        <f>2269031.95</f>
        <v>2269031.95</v>
      </c>
      <c r="J85" s="39">
        <f>136031.95</f>
        <v>136031.95</v>
      </c>
      <c r="K85" s="39"/>
      <c r="L85" s="39"/>
      <c r="M85" s="39"/>
      <c r="N85" s="40">
        <f>2133000</f>
        <v>2133000</v>
      </c>
      <c r="O85" s="40"/>
    </row>
    <row r="86" spans="1:15" s="1" customFormat="1" ht="13.5" customHeight="1">
      <c r="A86" s="36" t="s">
        <v>94</v>
      </c>
      <c r="B86" s="36"/>
      <c r="C86" s="36"/>
      <c r="D86" s="36"/>
      <c r="E86" s="36"/>
      <c r="F86" s="36"/>
      <c r="G86" s="37" t="s">
        <v>77</v>
      </c>
      <c r="H86" s="37" t="s">
        <v>139</v>
      </c>
      <c r="I86" s="38">
        <f>5039000</f>
        <v>5039000</v>
      </c>
      <c r="J86" s="41" t="s">
        <v>53</v>
      </c>
      <c r="K86" s="41"/>
      <c r="L86" s="41"/>
      <c r="M86" s="41"/>
      <c r="N86" s="40">
        <f>5039000</f>
        <v>5039000</v>
      </c>
      <c r="O86" s="40"/>
    </row>
    <row r="87" spans="1:15" s="1" customFormat="1" ht="13.5" customHeight="1">
      <c r="A87" s="36" t="s">
        <v>96</v>
      </c>
      <c r="B87" s="36"/>
      <c r="C87" s="36"/>
      <c r="D87" s="36"/>
      <c r="E87" s="36"/>
      <c r="F87" s="36"/>
      <c r="G87" s="37" t="s">
        <v>77</v>
      </c>
      <c r="H87" s="37" t="s">
        <v>140</v>
      </c>
      <c r="I87" s="38">
        <f>8136000</f>
        <v>8136000</v>
      </c>
      <c r="J87" s="41" t="s">
        <v>53</v>
      </c>
      <c r="K87" s="41"/>
      <c r="L87" s="41"/>
      <c r="M87" s="41"/>
      <c r="N87" s="40">
        <f>8136000</f>
        <v>8136000</v>
      </c>
      <c r="O87" s="40"/>
    </row>
    <row r="88" spans="1:15" s="1" customFormat="1" ht="13.5" customHeight="1">
      <c r="A88" s="36" t="s">
        <v>124</v>
      </c>
      <c r="B88" s="36"/>
      <c r="C88" s="36"/>
      <c r="D88" s="36"/>
      <c r="E88" s="36"/>
      <c r="F88" s="36"/>
      <c r="G88" s="37" t="s">
        <v>77</v>
      </c>
      <c r="H88" s="37" t="s">
        <v>141</v>
      </c>
      <c r="I88" s="38">
        <f>3498000</f>
        <v>3498000</v>
      </c>
      <c r="J88" s="41" t="s">
        <v>53</v>
      </c>
      <c r="K88" s="41"/>
      <c r="L88" s="41"/>
      <c r="M88" s="41"/>
      <c r="N88" s="40">
        <f>3498000</f>
        <v>3498000</v>
      </c>
      <c r="O88" s="40"/>
    </row>
    <row r="89" spans="1:15" s="1" customFormat="1" ht="13.5" customHeight="1">
      <c r="A89" s="36" t="s">
        <v>104</v>
      </c>
      <c r="B89" s="36"/>
      <c r="C89" s="36"/>
      <c r="D89" s="36"/>
      <c r="E89" s="36"/>
      <c r="F89" s="36"/>
      <c r="G89" s="37" t="s">
        <v>77</v>
      </c>
      <c r="H89" s="37" t="s">
        <v>142</v>
      </c>
      <c r="I89" s="38">
        <f>0</f>
        <v>0</v>
      </c>
      <c r="J89" s="39">
        <f>0</f>
        <v>0</v>
      </c>
      <c r="K89" s="39"/>
      <c r="L89" s="39"/>
      <c r="M89" s="39"/>
      <c r="N89" s="40">
        <f>0</f>
        <v>0</v>
      </c>
      <c r="O89" s="40"/>
    </row>
    <row r="90" spans="1:15" s="1" customFormat="1" ht="13.5" customHeight="1">
      <c r="A90" s="36" t="s">
        <v>104</v>
      </c>
      <c r="B90" s="36"/>
      <c r="C90" s="36"/>
      <c r="D90" s="36"/>
      <c r="E90" s="36"/>
      <c r="F90" s="36"/>
      <c r="G90" s="37" t="s">
        <v>77</v>
      </c>
      <c r="H90" s="37" t="s">
        <v>143</v>
      </c>
      <c r="I90" s="38">
        <f>45663000</f>
        <v>45663000</v>
      </c>
      <c r="J90" s="39">
        <f>8257509</f>
        <v>8257509</v>
      </c>
      <c r="K90" s="39"/>
      <c r="L90" s="39"/>
      <c r="M90" s="39"/>
      <c r="N90" s="40">
        <f>37405491</f>
        <v>37405491</v>
      </c>
      <c r="O90" s="40"/>
    </row>
    <row r="91" spans="1:15" s="1" customFormat="1" ht="13.5" customHeight="1">
      <c r="A91" s="36" t="s">
        <v>104</v>
      </c>
      <c r="B91" s="36"/>
      <c r="C91" s="36"/>
      <c r="D91" s="36"/>
      <c r="E91" s="36"/>
      <c r="F91" s="36"/>
      <c r="G91" s="37" t="s">
        <v>77</v>
      </c>
      <c r="H91" s="37" t="s">
        <v>144</v>
      </c>
      <c r="I91" s="38">
        <f>17634000</f>
        <v>17634000</v>
      </c>
      <c r="J91" s="39">
        <f>3181780</f>
        <v>3181780</v>
      </c>
      <c r="K91" s="39"/>
      <c r="L91" s="39"/>
      <c r="M91" s="39"/>
      <c r="N91" s="40">
        <f>14452220</f>
        <v>14452220</v>
      </c>
      <c r="O91" s="40"/>
    </row>
    <row r="92" spans="1:15" s="1" customFormat="1" ht="13.5" customHeight="1">
      <c r="A92" s="36" t="s">
        <v>104</v>
      </c>
      <c r="B92" s="36"/>
      <c r="C92" s="36"/>
      <c r="D92" s="36"/>
      <c r="E92" s="36"/>
      <c r="F92" s="36"/>
      <c r="G92" s="37" t="s">
        <v>77</v>
      </c>
      <c r="H92" s="37" t="s">
        <v>145</v>
      </c>
      <c r="I92" s="38">
        <f>670000</f>
        <v>670000</v>
      </c>
      <c r="J92" s="39">
        <f>136733</f>
        <v>136733</v>
      </c>
      <c r="K92" s="39"/>
      <c r="L92" s="39"/>
      <c r="M92" s="39"/>
      <c r="N92" s="40">
        <f>533267</f>
        <v>533267</v>
      </c>
      <c r="O92" s="40"/>
    </row>
    <row r="93" spans="1:15" s="1" customFormat="1" ht="13.5" customHeight="1">
      <c r="A93" s="36" t="s">
        <v>104</v>
      </c>
      <c r="B93" s="36"/>
      <c r="C93" s="36"/>
      <c r="D93" s="36"/>
      <c r="E93" s="36"/>
      <c r="F93" s="36"/>
      <c r="G93" s="37" t="s">
        <v>77</v>
      </c>
      <c r="H93" s="37" t="s">
        <v>146</v>
      </c>
      <c r="I93" s="38">
        <f>872000</f>
        <v>872000</v>
      </c>
      <c r="J93" s="39">
        <f>295320</f>
        <v>295320</v>
      </c>
      <c r="K93" s="39"/>
      <c r="L93" s="39"/>
      <c r="M93" s="39"/>
      <c r="N93" s="40">
        <f>576680</f>
        <v>576680</v>
      </c>
      <c r="O93" s="40"/>
    </row>
    <row r="94" spans="1:15" s="1" customFormat="1" ht="13.5" customHeight="1">
      <c r="A94" s="36" t="s">
        <v>147</v>
      </c>
      <c r="B94" s="36"/>
      <c r="C94" s="36"/>
      <c r="D94" s="36"/>
      <c r="E94" s="36"/>
      <c r="F94" s="36"/>
      <c r="G94" s="37" t="s">
        <v>77</v>
      </c>
      <c r="H94" s="37" t="s">
        <v>148</v>
      </c>
      <c r="I94" s="38">
        <f>480000</f>
        <v>480000</v>
      </c>
      <c r="J94" s="41" t="s">
        <v>53</v>
      </c>
      <c r="K94" s="41"/>
      <c r="L94" s="41"/>
      <c r="M94" s="41"/>
      <c r="N94" s="40">
        <f>480000</f>
        <v>480000</v>
      </c>
      <c r="O94" s="40"/>
    </row>
    <row r="95" spans="1:15" s="1" customFormat="1" ht="13.5" customHeight="1">
      <c r="A95" s="36" t="s">
        <v>104</v>
      </c>
      <c r="B95" s="36"/>
      <c r="C95" s="36"/>
      <c r="D95" s="36"/>
      <c r="E95" s="36"/>
      <c r="F95" s="36"/>
      <c r="G95" s="37" t="s">
        <v>77</v>
      </c>
      <c r="H95" s="37" t="s">
        <v>149</v>
      </c>
      <c r="I95" s="38">
        <f>0</f>
        <v>0</v>
      </c>
      <c r="J95" s="39">
        <f>0</f>
        <v>0</v>
      </c>
      <c r="K95" s="39"/>
      <c r="L95" s="39"/>
      <c r="M95" s="39"/>
      <c r="N95" s="40">
        <f>0</f>
        <v>0</v>
      </c>
      <c r="O95" s="40"/>
    </row>
    <row r="96" spans="1:15" s="1" customFormat="1" ht="13.5" customHeight="1">
      <c r="A96" s="36" t="s">
        <v>104</v>
      </c>
      <c r="B96" s="36"/>
      <c r="C96" s="36"/>
      <c r="D96" s="36"/>
      <c r="E96" s="36"/>
      <c r="F96" s="36"/>
      <c r="G96" s="37" t="s">
        <v>77</v>
      </c>
      <c r="H96" s="37" t="s">
        <v>150</v>
      </c>
      <c r="I96" s="38">
        <f>27367000</f>
        <v>27367000</v>
      </c>
      <c r="J96" s="39">
        <f>4855000</f>
        <v>4855000</v>
      </c>
      <c r="K96" s="39"/>
      <c r="L96" s="39"/>
      <c r="M96" s="39"/>
      <c r="N96" s="40">
        <f>22512000</f>
        <v>22512000</v>
      </c>
      <c r="O96" s="40"/>
    </row>
    <row r="97" spans="1:15" s="1" customFormat="1" ht="13.5" customHeight="1">
      <c r="A97" s="36" t="s">
        <v>104</v>
      </c>
      <c r="B97" s="36"/>
      <c r="C97" s="36"/>
      <c r="D97" s="36"/>
      <c r="E97" s="36"/>
      <c r="F97" s="36"/>
      <c r="G97" s="37" t="s">
        <v>77</v>
      </c>
      <c r="H97" s="37" t="s">
        <v>151</v>
      </c>
      <c r="I97" s="38">
        <f>0</f>
        <v>0</v>
      </c>
      <c r="J97" s="41" t="s">
        <v>53</v>
      </c>
      <c r="K97" s="41"/>
      <c r="L97" s="41"/>
      <c r="M97" s="41"/>
      <c r="N97" s="40">
        <f>0</f>
        <v>0</v>
      </c>
      <c r="O97" s="40"/>
    </row>
    <row r="98" spans="1:15" s="1" customFormat="1" ht="15" customHeight="1">
      <c r="A98" s="42" t="s">
        <v>152</v>
      </c>
      <c r="B98" s="42"/>
      <c r="C98" s="42"/>
      <c r="D98" s="42"/>
      <c r="E98" s="42"/>
      <c r="F98" s="42"/>
      <c r="G98" s="43" t="s">
        <v>153</v>
      </c>
      <c r="H98" s="43" t="s">
        <v>35</v>
      </c>
      <c r="I98" s="44">
        <f>-17369305.83</f>
        <v>-17369305.83</v>
      </c>
      <c r="J98" s="45">
        <f>425352.85</f>
        <v>425352.85</v>
      </c>
      <c r="K98" s="45"/>
      <c r="L98" s="45"/>
      <c r="M98" s="45"/>
      <c r="N98" s="46" t="s">
        <v>35</v>
      </c>
      <c r="O98" s="46"/>
    </row>
    <row r="99" spans="1:15" s="1" customFormat="1" ht="13.5" customHeight="1">
      <c r="A99" s="7" t="s">
        <v>10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s="1" customFormat="1" ht="13.5" customHeight="1">
      <c r="A100" s="12" t="s">
        <v>154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s="1" customFormat="1" ht="45.75" customHeight="1">
      <c r="A101" s="13" t="s">
        <v>21</v>
      </c>
      <c r="B101" s="13"/>
      <c r="C101" s="13"/>
      <c r="D101" s="13"/>
      <c r="E101" s="13"/>
      <c r="F101" s="13"/>
      <c r="G101" s="14" t="s">
        <v>22</v>
      </c>
      <c r="H101" s="14" t="s">
        <v>155</v>
      </c>
      <c r="I101" s="15" t="s">
        <v>24</v>
      </c>
      <c r="J101" s="16" t="s">
        <v>25</v>
      </c>
      <c r="K101" s="16"/>
      <c r="L101" s="16"/>
      <c r="M101" s="16"/>
      <c r="N101" s="17" t="s">
        <v>26</v>
      </c>
      <c r="O101" s="17"/>
    </row>
    <row r="102" spans="1:15" s="1" customFormat="1" ht="12.75" customHeight="1">
      <c r="A102" s="18" t="s">
        <v>27</v>
      </c>
      <c r="B102" s="18"/>
      <c r="C102" s="18"/>
      <c r="D102" s="18"/>
      <c r="E102" s="18"/>
      <c r="F102" s="18"/>
      <c r="G102" s="19" t="s">
        <v>28</v>
      </c>
      <c r="H102" s="19" t="s">
        <v>29</v>
      </c>
      <c r="I102" s="20" t="s">
        <v>30</v>
      </c>
      <c r="J102" s="21" t="s">
        <v>31</v>
      </c>
      <c r="K102" s="21"/>
      <c r="L102" s="21"/>
      <c r="M102" s="21"/>
      <c r="N102" s="22" t="s">
        <v>32</v>
      </c>
      <c r="O102" s="22"/>
    </row>
    <row r="103" spans="1:15" s="1" customFormat="1" ht="13.5" customHeight="1">
      <c r="A103" s="23" t="s">
        <v>156</v>
      </c>
      <c r="B103" s="23"/>
      <c r="C103" s="23"/>
      <c r="D103" s="23"/>
      <c r="E103" s="23"/>
      <c r="F103" s="23"/>
      <c r="G103" s="24" t="s">
        <v>157</v>
      </c>
      <c r="H103" s="24" t="s">
        <v>35</v>
      </c>
      <c r="I103" s="47">
        <f>17369305.83</f>
        <v>17369305.83</v>
      </c>
      <c r="J103" s="26">
        <f>-425352.85</f>
        <v>-425352.85</v>
      </c>
      <c r="K103" s="26"/>
      <c r="L103" s="26"/>
      <c r="M103" s="26"/>
      <c r="N103" s="48">
        <f>17794658.68</f>
        <v>17794658.68</v>
      </c>
      <c r="O103" s="48"/>
    </row>
    <row r="104" spans="1:15" s="1" customFormat="1" ht="13.5" customHeight="1">
      <c r="A104" s="49" t="s">
        <v>158</v>
      </c>
      <c r="B104" s="49"/>
      <c r="C104" s="49"/>
      <c r="D104" s="49"/>
      <c r="E104" s="49"/>
      <c r="F104" s="49"/>
      <c r="G104" s="50" t="s">
        <v>10</v>
      </c>
      <c r="H104" s="50" t="s">
        <v>10</v>
      </c>
      <c r="I104" s="51" t="s">
        <v>10</v>
      </c>
      <c r="J104" s="52" t="s">
        <v>10</v>
      </c>
      <c r="K104" s="52"/>
      <c r="L104" s="52"/>
      <c r="M104" s="52"/>
      <c r="N104" s="53" t="s">
        <v>10</v>
      </c>
      <c r="O104" s="53"/>
    </row>
    <row r="105" spans="1:15" s="1" customFormat="1" ht="13.5" customHeight="1">
      <c r="A105" s="28" t="s">
        <v>159</v>
      </c>
      <c r="B105" s="28"/>
      <c r="C105" s="28"/>
      <c r="D105" s="28"/>
      <c r="E105" s="28"/>
      <c r="F105" s="28"/>
      <c r="G105" s="54" t="s">
        <v>160</v>
      </c>
      <c r="H105" s="29" t="s">
        <v>35</v>
      </c>
      <c r="I105" s="55" t="s">
        <v>53</v>
      </c>
      <c r="J105" s="34" t="s">
        <v>53</v>
      </c>
      <c r="K105" s="34"/>
      <c r="L105" s="34"/>
      <c r="M105" s="34"/>
      <c r="N105" s="56" t="s">
        <v>53</v>
      </c>
      <c r="O105" s="56"/>
    </row>
    <row r="106" spans="1:15" s="1" customFormat="1" ht="13.5" customHeight="1">
      <c r="A106" s="36" t="s">
        <v>10</v>
      </c>
      <c r="B106" s="36"/>
      <c r="C106" s="36"/>
      <c r="D106" s="36"/>
      <c r="E106" s="36"/>
      <c r="F106" s="36"/>
      <c r="G106" s="37" t="s">
        <v>160</v>
      </c>
      <c r="H106" s="37" t="s">
        <v>10</v>
      </c>
      <c r="I106" s="57" t="s">
        <v>53</v>
      </c>
      <c r="J106" s="41" t="s">
        <v>53</v>
      </c>
      <c r="K106" s="41"/>
      <c r="L106" s="41"/>
      <c r="M106" s="41"/>
      <c r="N106" s="58" t="s">
        <v>53</v>
      </c>
      <c r="O106" s="58"/>
    </row>
    <row r="107" spans="1:15" s="1" customFormat="1" ht="0.75" customHeight="1">
      <c r="A107" s="59" t="s">
        <v>10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s="1" customFormat="1" ht="13.5" customHeight="1">
      <c r="A108" s="36" t="s">
        <v>161</v>
      </c>
      <c r="B108" s="36"/>
      <c r="C108" s="36"/>
      <c r="D108" s="36"/>
      <c r="E108" s="36"/>
      <c r="F108" s="36"/>
      <c r="G108" s="50" t="s">
        <v>162</v>
      </c>
      <c r="H108" s="50" t="s">
        <v>35</v>
      </c>
      <c r="I108" s="51" t="s">
        <v>53</v>
      </c>
      <c r="J108" s="41" t="s">
        <v>53</v>
      </c>
      <c r="K108" s="41"/>
      <c r="L108" s="41"/>
      <c r="M108" s="41"/>
      <c r="N108" s="53" t="s">
        <v>53</v>
      </c>
      <c r="O108" s="53"/>
    </row>
    <row r="109" spans="1:15" s="1" customFormat="1" ht="13.5" customHeight="1">
      <c r="A109" s="36" t="s">
        <v>10</v>
      </c>
      <c r="B109" s="36"/>
      <c r="C109" s="36"/>
      <c r="D109" s="36"/>
      <c r="E109" s="36"/>
      <c r="F109" s="36"/>
      <c r="G109" s="37" t="s">
        <v>162</v>
      </c>
      <c r="H109" s="37" t="s">
        <v>10</v>
      </c>
      <c r="I109" s="57" t="s">
        <v>53</v>
      </c>
      <c r="J109" s="41" t="s">
        <v>53</v>
      </c>
      <c r="K109" s="41"/>
      <c r="L109" s="41"/>
      <c r="M109" s="41"/>
      <c r="N109" s="58" t="s">
        <v>53</v>
      </c>
      <c r="O109" s="58"/>
    </row>
    <row r="110" spans="1:15" s="1" customFormat="1" ht="13.5" customHeight="1">
      <c r="A110" s="36" t="s">
        <v>163</v>
      </c>
      <c r="B110" s="36"/>
      <c r="C110" s="36"/>
      <c r="D110" s="36"/>
      <c r="E110" s="36"/>
      <c r="F110" s="36"/>
      <c r="G110" s="37" t="s">
        <v>164</v>
      </c>
      <c r="H110" s="37" t="s">
        <v>165</v>
      </c>
      <c r="I110" s="60">
        <f>17369305.83</f>
        <v>17369305.83</v>
      </c>
      <c r="J110" s="39">
        <f>-425352.85</f>
        <v>-425352.85</v>
      </c>
      <c r="K110" s="39"/>
      <c r="L110" s="39"/>
      <c r="M110" s="39"/>
      <c r="N110" s="61">
        <f>17794658.68</f>
        <v>17794658.68</v>
      </c>
      <c r="O110" s="61"/>
    </row>
    <row r="111" spans="1:15" s="1" customFormat="1" ht="13.5" customHeight="1">
      <c r="A111" s="36" t="s">
        <v>166</v>
      </c>
      <c r="B111" s="36"/>
      <c r="C111" s="36"/>
      <c r="D111" s="36"/>
      <c r="E111" s="36"/>
      <c r="F111" s="36"/>
      <c r="G111" s="37" t="s">
        <v>167</v>
      </c>
      <c r="H111" s="37" t="s">
        <v>168</v>
      </c>
      <c r="I111" s="60">
        <f>-428834351.36</f>
        <v>-428834351.36</v>
      </c>
      <c r="J111" s="39">
        <f>-37166726.93</f>
        <v>-37166726.93</v>
      </c>
      <c r="K111" s="39"/>
      <c r="L111" s="39"/>
      <c r="M111" s="39"/>
      <c r="N111" s="62" t="s">
        <v>35</v>
      </c>
      <c r="O111" s="62"/>
    </row>
    <row r="112" spans="1:15" s="1" customFormat="1" ht="13.5" customHeight="1">
      <c r="A112" s="36" t="s">
        <v>169</v>
      </c>
      <c r="B112" s="36"/>
      <c r="C112" s="36"/>
      <c r="D112" s="36"/>
      <c r="E112" s="36"/>
      <c r="F112" s="36"/>
      <c r="G112" s="37" t="s">
        <v>170</v>
      </c>
      <c r="H112" s="37" t="s">
        <v>171</v>
      </c>
      <c r="I112" s="60">
        <f>446203657.19</f>
        <v>446203657.19</v>
      </c>
      <c r="J112" s="39">
        <f>36741374.08</f>
        <v>36741374.08</v>
      </c>
      <c r="K112" s="39"/>
      <c r="L112" s="39"/>
      <c r="M112" s="39"/>
      <c r="N112" s="62" t="s">
        <v>35</v>
      </c>
      <c r="O112" s="62"/>
    </row>
    <row r="113" spans="1:15" s="1" customFormat="1" ht="13.5" customHeight="1">
      <c r="A113" s="63" t="s">
        <v>10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</row>
    <row r="114" spans="1:15" s="1" customFormat="1" ht="15.75" customHeight="1">
      <c r="A114" s="7" t="s">
        <v>10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s="1" customFormat="1" ht="13.5" customHeight="1">
      <c r="A115" s="64" t="s">
        <v>172</v>
      </c>
      <c r="B115" s="64"/>
      <c r="C115" s="64"/>
      <c r="D115" s="64"/>
      <c r="E115" s="64"/>
      <c r="F115" s="7" t="s">
        <v>10</v>
      </c>
      <c r="G115" s="7"/>
      <c r="H115" s="7"/>
      <c r="I115" s="7"/>
      <c r="J115" s="7"/>
      <c r="K115" s="7"/>
      <c r="L115" s="7"/>
      <c r="M115" s="7"/>
      <c r="N115" s="7"/>
      <c r="O115" s="7"/>
    </row>
    <row r="116" spans="1:15" s="1" customFormat="1" ht="13.5" customHeight="1">
      <c r="A116" s="4" t="s">
        <v>173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</sheetData>
  <sheetProtection/>
  <mergeCells count="320">
    <mergeCell ref="A113:O113"/>
    <mergeCell ref="A114:O114"/>
    <mergeCell ref="A115:E115"/>
    <mergeCell ref="F115:O115"/>
    <mergeCell ref="A116:O116"/>
    <mergeCell ref="A111:F111"/>
    <mergeCell ref="J111:M111"/>
    <mergeCell ref="N111:O111"/>
    <mergeCell ref="A112:F112"/>
    <mergeCell ref="J112:M112"/>
    <mergeCell ref="N112:O112"/>
    <mergeCell ref="A109:F109"/>
    <mergeCell ref="J109:M109"/>
    <mergeCell ref="N109:O109"/>
    <mergeCell ref="A110:F110"/>
    <mergeCell ref="J110:M110"/>
    <mergeCell ref="N110:O110"/>
    <mergeCell ref="A106:F106"/>
    <mergeCell ref="J106:M106"/>
    <mergeCell ref="N106:O106"/>
    <mergeCell ref="A107:O107"/>
    <mergeCell ref="A108:F108"/>
    <mergeCell ref="J108:M108"/>
    <mergeCell ref="N108:O108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98:F98"/>
    <mergeCell ref="J98:M98"/>
    <mergeCell ref="N98:O98"/>
    <mergeCell ref="A99:O99"/>
    <mergeCell ref="A100:O100"/>
    <mergeCell ref="A101:F101"/>
    <mergeCell ref="J101:M101"/>
    <mergeCell ref="N101:O101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4:O34"/>
    <mergeCell ref="A35:O35"/>
    <mergeCell ref="A36:F36"/>
    <mergeCell ref="J36:M36"/>
    <mergeCell ref="N36:O36"/>
    <mergeCell ref="A37:F37"/>
    <mergeCell ref="J37:M37"/>
    <mergeCell ref="N37:O37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9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2015-03-04T05:36:51Z</dcterms:created>
  <dcterms:modified xsi:type="dcterms:W3CDTF">2015-03-04T05:36:51Z</dcterms:modified>
  <cp:category/>
  <cp:version/>
  <cp:contentType/>
  <cp:contentStatus/>
</cp:coreProperties>
</file>